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rant\Downloads\DELETE\"/>
    </mc:Choice>
  </mc:AlternateContent>
  <xr:revisionPtr revIDLastSave="0" documentId="8_{37750392-0A22-4608-94E3-A5723CDB76FF}" xr6:coauthVersionLast="47" xr6:coauthVersionMax="47" xr10:uidLastSave="{00000000-0000-0000-0000-000000000000}"/>
  <bookViews>
    <workbookView xWindow="0" yWindow="1540" windowWidth="14400" windowHeight="7280" xr2:uid="{CE60C920-4692-461B-8A7F-A086D545EF1D}"/>
  </bookViews>
  <sheets>
    <sheet name="General practitioners" sheetId="1" r:id="rId1"/>
    <sheet name="Non-VR General practitioner" sheetId="4" r:id="rId2"/>
    <sheet name="Nurse practitioners" sheetId="3" r:id="rId3"/>
    <sheet name="Nurses" sheetId="2" r:id="rId4"/>
    <sheet name="Aboriginal Health Worker" sheetId="5" r:id="rId5"/>
    <sheet name="Allied Health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F19" i="4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H33" i="6"/>
  <c r="I17" i="6"/>
  <c r="I16" i="6"/>
  <c r="I15" i="6"/>
  <c r="F40" i="6"/>
  <c r="F39" i="6"/>
  <c r="F38" i="6"/>
  <c r="F23" i="3"/>
  <c r="F24" i="3"/>
  <c r="F25" i="3"/>
  <c r="F77" i="4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67" i="4"/>
  <c r="F68" i="4"/>
  <c r="F69" i="4"/>
  <c r="F70" i="4"/>
  <c r="F71" i="4"/>
  <c r="F72" i="4"/>
  <c r="F73" i="4"/>
  <c r="F74" i="4"/>
  <c r="F75" i="4"/>
  <c r="F76" i="4"/>
  <c r="F78" i="4"/>
  <c r="F79" i="4"/>
  <c r="F80" i="4"/>
  <c r="J13" i="6" l="1"/>
  <c r="J19" i="6" s="1"/>
  <c r="I23" i="6" s="1"/>
  <c r="J14" i="6" l="1"/>
  <c r="F44" i="6"/>
  <c r="F43" i="6"/>
  <c r="F42" i="6"/>
  <c r="F41" i="6"/>
  <c r="F23" i="6"/>
  <c r="F17" i="6"/>
  <c r="F24" i="6"/>
  <c r="F22" i="6"/>
  <c r="F21" i="6"/>
  <c r="F20" i="6"/>
  <c r="F19" i="6"/>
  <c r="F18" i="6"/>
  <c r="F16" i="6"/>
  <c r="F15" i="6"/>
  <c r="F14" i="6"/>
  <c r="F13" i="6"/>
  <c r="F12" i="6"/>
  <c r="H26" i="5"/>
  <c r="G26" i="5"/>
  <c r="G25" i="5"/>
  <c r="H25" i="5"/>
  <c r="H33" i="5"/>
  <c r="G33" i="5"/>
  <c r="H36" i="5"/>
  <c r="H35" i="5"/>
  <c r="G36" i="5"/>
  <c r="G35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4" i="5"/>
  <c r="G34" i="5"/>
  <c r="H32" i="5"/>
  <c r="G32" i="5"/>
  <c r="H31" i="5"/>
  <c r="G31" i="5"/>
  <c r="H30" i="5"/>
  <c r="G30" i="5"/>
  <c r="H29" i="5"/>
  <c r="G29" i="5"/>
  <c r="H28" i="5"/>
  <c r="G28" i="5"/>
  <c r="H27" i="5"/>
  <c r="G27" i="5"/>
  <c r="H24" i="5"/>
  <c r="G24" i="5"/>
  <c r="H23" i="5"/>
  <c r="G23" i="5"/>
  <c r="H22" i="5"/>
  <c r="G22" i="5"/>
  <c r="H21" i="5"/>
  <c r="G21" i="5"/>
  <c r="H20" i="5"/>
  <c r="G20" i="5"/>
  <c r="J19" i="5"/>
  <c r="H19" i="5"/>
  <c r="G19" i="5"/>
  <c r="K18" i="5"/>
  <c r="H18" i="5"/>
  <c r="G18" i="5"/>
  <c r="K17" i="5"/>
  <c r="H17" i="5"/>
  <c r="G17" i="5"/>
  <c r="K16" i="5"/>
  <c r="H16" i="5"/>
  <c r="G16" i="5"/>
  <c r="K15" i="5"/>
  <c r="H15" i="5"/>
  <c r="G15" i="5"/>
  <c r="H14" i="5"/>
  <c r="G14" i="5"/>
  <c r="H13" i="5"/>
  <c r="G13" i="5"/>
  <c r="H12" i="5"/>
  <c r="G12" i="5"/>
  <c r="H33" i="4"/>
  <c r="F53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8" i="4"/>
  <c r="I17" i="4"/>
  <c r="F17" i="4"/>
  <c r="I16" i="4"/>
  <c r="F16" i="4"/>
  <c r="I15" i="4"/>
  <c r="F15" i="4"/>
  <c r="F14" i="4"/>
  <c r="F13" i="4"/>
  <c r="F12" i="4"/>
  <c r="F11" i="4"/>
  <c r="F27" i="3"/>
  <c r="F26" i="3"/>
  <c r="F28" i="3"/>
  <c r="F15" i="3"/>
  <c r="F16" i="3"/>
  <c r="F17" i="3"/>
  <c r="F18" i="3"/>
  <c r="F19" i="3"/>
  <c r="F20" i="3"/>
  <c r="F21" i="3"/>
  <c r="F22" i="3"/>
  <c r="H33" i="3"/>
  <c r="I17" i="3"/>
  <c r="I16" i="3"/>
  <c r="I15" i="3"/>
  <c r="F14" i="3"/>
  <c r="F13" i="3"/>
  <c r="F12" i="3"/>
  <c r="F11" i="3"/>
  <c r="F29" i="3" s="1"/>
  <c r="H33" i="1"/>
  <c r="I15" i="1"/>
  <c r="I16" i="1"/>
  <c r="F16" i="1"/>
  <c r="F17" i="1"/>
  <c r="F18" i="1"/>
  <c r="F19" i="1"/>
  <c r="F20" i="1"/>
  <c r="F21" i="1"/>
  <c r="J19" i="2"/>
  <c r="K18" i="2"/>
  <c r="K17" i="2"/>
  <c r="K16" i="2"/>
  <c r="K15" i="2"/>
  <c r="L13" i="2" s="1"/>
  <c r="L19" i="2" s="1"/>
  <c r="K26" i="2" s="1"/>
  <c r="H47" i="2"/>
  <c r="G47" i="2"/>
  <c r="H46" i="2"/>
  <c r="G46" i="2"/>
  <c r="H45" i="2"/>
  <c r="G45" i="2"/>
  <c r="H44" i="2"/>
  <c r="G44" i="2"/>
  <c r="H43" i="2"/>
  <c r="G43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12" i="2"/>
  <c r="H41" i="2"/>
  <c r="F45" i="6" l="1"/>
  <c r="F81" i="4"/>
  <c r="G52" i="5"/>
  <c r="J21" i="5" s="1"/>
  <c r="J22" i="5" s="1"/>
  <c r="H52" i="5"/>
  <c r="K25" i="5" s="1"/>
  <c r="L13" i="5"/>
  <c r="L19" i="5" s="1"/>
  <c r="K26" i="5" s="1"/>
  <c r="J13" i="4"/>
  <c r="J19" i="4" s="1"/>
  <c r="I23" i="4" s="1"/>
  <c r="J13" i="3"/>
  <c r="J19" i="3" s="1"/>
  <c r="I23" i="3" s="1"/>
  <c r="J13" i="1"/>
  <c r="J14" i="1" s="1"/>
  <c r="L14" i="2"/>
  <c r="G48" i="2"/>
  <c r="J21" i="2" s="1"/>
  <c r="J22" i="2" s="1"/>
  <c r="L22" i="2" s="1"/>
  <c r="I33" i="6" l="1"/>
  <c r="J36" i="6" s="1"/>
  <c r="I32" i="6"/>
  <c r="I22" i="6"/>
  <c r="J24" i="6" s="1"/>
  <c r="L14" i="5"/>
  <c r="L22" i="5"/>
  <c r="L27" i="5"/>
  <c r="I33" i="4"/>
  <c r="J36" i="4" s="1"/>
  <c r="I32" i="4"/>
  <c r="J14" i="4"/>
  <c r="I22" i="4"/>
  <c r="J24" i="4" s="1"/>
  <c r="J14" i="3"/>
  <c r="J19" i="1"/>
  <c r="I23" i="1" s="1"/>
  <c r="H42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F73" i="1"/>
  <c r="F72" i="1"/>
  <c r="F78" i="1"/>
  <c r="F77" i="1"/>
  <c r="F76" i="1"/>
  <c r="F59" i="1"/>
  <c r="F58" i="1"/>
  <c r="F57" i="1"/>
  <c r="F56" i="1"/>
  <c r="F55" i="1"/>
  <c r="F54" i="1"/>
  <c r="F47" i="1"/>
  <c r="F27" i="1"/>
  <c r="F24" i="1"/>
  <c r="F25" i="1"/>
  <c r="F26" i="1"/>
  <c r="F23" i="1"/>
  <c r="F15" i="1"/>
  <c r="H48" i="2" l="1"/>
  <c r="K25" i="2" s="1"/>
  <c r="L27" i="2" s="1"/>
  <c r="F12" i="1"/>
  <c r="F13" i="1"/>
  <c r="F14" i="1"/>
  <c r="F22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60" i="1"/>
  <c r="F61" i="1"/>
  <c r="F62" i="1"/>
  <c r="F63" i="1"/>
  <c r="F64" i="1"/>
  <c r="F65" i="1"/>
  <c r="F66" i="1"/>
  <c r="F67" i="1"/>
  <c r="F68" i="1"/>
  <c r="F69" i="1"/>
  <c r="F70" i="1"/>
  <c r="F71" i="1"/>
  <c r="F74" i="1"/>
  <c r="F75" i="1"/>
  <c r="F11" i="1"/>
  <c r="I33" i="3"/>
  <c r="J36" i="3" s="1"/>
  <c r="F94" i="1" l="1"/>
  <c r="I22" i="3"/>
  <c r="J24" i="3" s="1"/>
  <c r="I32" i="3"/>
  <c r="I32" i="1" l="1"/>
  <c r="I33" i="1"/>
  <c r="J36" i="1" s="1"/>
  <c r="I22" i="1"/>
  <c r="J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Gupta</author>
  </authors>
  <commentList>
    <comment ref="J14" authorId="0" shapeId="0" xr:uid="{80E1281E-41BB-4864-9224-2458929FF31A}">
      <text>
        <r>
          <rPr>
            <b/>
            <sz val="9"/>
            <color indexed="81"/>
            <rFont val="Tahoma"/>
            <family val="2"/>
          </rPr>
          <t>Cost per minute.</t>
        </r>
      </text>
    </comment>
    <comment ref="A43" authorId="0" shapeId="0" xr:uid="{5F301A1C-B3A8-494A-9B9D-50D2D73F2B87}">
      <text>
        <r>
          <rPr>
            <b/>
            <sz val="9"/>
            <color rgb="FF000000"/>
            <rFont val="Tahoma"/>
            <family val="2"/>
          </rPr>
          <t>* Noting change coming in 1 November 2024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https://www.health.gov.au/our-work/upcoming-changes-to-mbs-chronic-disease-management-arrangements </t>
        </r>
      </text>
    </comment>
    <comment ref="A79" authorId="0" shapeId="0" xr:uid="{830AC8EF-2AA0-453B-8882-1824048A7A00}">
      <text>
        <r>
          <rPr>
            <b/>
            <sz val="9"/>
            <color indexed="81"/>
            <rFont val="Tahoma"/>
            <family val="2"/>
          </rPr>
          <t xml:space="preserve">General Practice Aged Care Incentive:
Residents - eligibility
</t>
        </r>
        <r>
          <rPr>
            <sz val="9"/>
            <color indexed="81"/>
            <rFont val="Tahoma"/>
            <family val="2"/>
          </rPr>
          <t>Permanent residents of a RACH, not including respite 
Registered with MyMedicare 
Linked with a GP and prace who have agreed to parcitipate in the GPACI</t>
        </r>
        <r>
          <rPr>
            <b/>
            <sz val="9"/>
            <color indexed="81"/>
            <rFont val="Tahoma"/>
            <family val="2"/>
          </rPr>
          <t xml:space="preserve">
General Practitioner - eligibility
</t>
        </r>
        <r>
          <rPr>
            <sz val="9"/>
            <color indexed="81"/>
            <rFont val="Tahoma"/>
            <family val="2"/>
          </rPr>
          <t>Registered with MyMedicare 
Eligible provider typle including sole practitioners 
Linked with an eligible practice 
Linked with an eligible resident as a responsible provider</t>
        </r>
        <r>
          <rPr>
            <b/>
            <sz val="9"/>
            <color indexed="81"/>
            <rFont val="Tahoma"/>
            <family val="2"/>
          </rPr>
          <t xml:space="preserve">
Primary care practices - eligibility
</t>
        </r>
        <r>
          <rPr>
            <sz val="9"/>
            <color indexed="81"/>
            <rFont val="Tahoma"/>
            <family val="2"/>
          </rPr>
          <t>Registered with MyMedicare 
Linked with an eligible GP 
Linked with an eligible resident as a responsible provider</t>
        </r>
        <r>
          <rPr>
            <b/>
            <sz val="9"/>
            <color indexed="81"/>
            <rFont val="Tahoma"/>
            <family val="2"/>
          </rPr>
          <t xml:space="preserve">
Incentive overview 
</t>
        </r>
        <r>
          <rPr>
            <sz val="9"/>
            <color indexed="81"/>
            <rFont val="Tahoma"/>
            <family val="2"/>
          </rPr>
          <t xml:space="preserve">10 eligible services over 12 months comprising of 8 regular visits + 2 care planning items. 
Regular visits must include two eligible regular visits per quarter; each in a separate calendar month, delivering at least eight regular services in a 12month period. 
Care plans include the following: 
• comprehensive medical assessment 
• contribution to, or review of, multidisciplinary care plan 
• multidisciplinary care conference (GP arranged or participated) 
• Residential Medication Management Review. 
</t>
        </r>
        <r>
          <rPr>
            <b/>
            <sz val="9"/>
            <color indexed="81"/>
            <rFont val="Tahoma"/>
            <family val="2"/>
          </rPr>
          <t xml:space="preserve">Incentive revenue per patient
</t>
        </r>
        <r>
          <rPr>
            <sz val="9"/>
            <color indexed="81"/>
            <rFont val="Tahoma"/>
            <family val="2"/>
          </rPr>
          <t>• $300 per patient, per year, paid to the responsible provider 
• $130 per patient, per year, paid to the practice
• Triple bulk billing incentives
• Rural loadings will apply for practices in MMM 3-7 regions.
GPs will not be required to cover after hours services. 
No separate eligibility for Aboriginal and Toress Strait Islander Peoples in RACHs.</t>
        </r>
      </text>
    </comment>
    <comment ref="C86" authorId="0" shapeId="0" xr:uid="{46DEA570-E129-447F-B7C9-88F0596388BB}">
      <text>
        <r>
          <rPr>
            <sz val="9"/>
            <color indexed="81"/>
            <rFont val="Tahoma"/>
            <family val="2"/>
          </rPr>
          <t>Rebates are calculated by Ready Reckoner Calculator for 7+ Patients.</t>
        </r>
      </text>
    </comment>
    <comment ref="C87" authorId="0" shapeId="0" xr:uid="{C2E699DF-07C4-4D8B-90F5-E325D73F70C2}">
      <text>
        <r>
          <rPr>
            <sz val="9"/>
            <color indexed="81"/>
            <rFont val="Tahoma"/>
            <family val="2"/>
          </rPr>
          <t>Rebates are calculated by Ready Reckoner Calculator for 7+ Patients.</t>
        </r>
      </text>
    </comment>
    <comment ref="C88" authorId="0" shapeId="0" xr:uid="{D459E572-94F5-44BE-B920-9810A46FB814}">
      <text>
        <r>
          <rPr>
            <sz val="9"/>
            <color indexed="81"/>
            <rFont val="Tahoma"/>
            <family val="2"/>
          </rPr>
          <t>Rebates are calculated by Ready Reckoner Calculator for 7+ Patients.</t>
        </r>
      </text>
    </comment>
    <comment ref="C89" authorId="0" shapeId="0" xr:uid="{983579B6-36A1-4DC3-9618-4994549298DD}">
      <text>
        <r>
          <rPr>
            <sz val="9"/>
            <color indexed="81"/>
            <rFont val="Tahoma"/>
            <family val="2"/>
          </rPr>
          <t>Rebates are calculated by Ready Reckoner Calculator for 7+ Patients.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Gupta</author>
  </authors>
  <commentList>
    <comment ref="J14" authorId="0" shapeId="0" xr:uid="{07436AA9-13B5-4046-87D9-BAF1358BA794}">
      <text>
        <r>
          <rPr>
            <b/>
            <sz val="9"/>
            <color indexed="81"/>
            <rFont val="Tahoma"/>
            <family val="2"/>
          </rPr>
          <t>Cost per minute.</t>
        </r>
      </text>
    </comment>
    <comment ref="A35" authorId="0" shapeId="0" xr:uid="{122F3197-3DD6-4A4E-830F-DC86DAD24938}">
      <text>
        <r>
          <rPr>
            <b/>
            <sz val="9"/>
            <color indexed="81"/>
            <rFont val="Tahoma"/>
            <family val="2"/>
          </rPr>
          <t xml:space="preserve">* Noting change coming in 1 November 2024
</t>
        </r>
        <r>
          <rPr>
            <sz val="9"/>
            <color indexed="81"/>
            <rFont val="Tahoma"/>
            <family val="2"/>
          </rPr>
          <t>https://www.health.gov.au/our-work/upcoming-changes-to-mbs-chronic-disease-management-arrangements</t>
        </r>
      </text>
    </comment>
    <comment ref="A67" authorId="0" shapeId="0" xr:uid="{FEFDAF16-0911-481C-A4F6-3920046AB814}">
      <text>
        <r>
          <rPr>
            <b/>
            <sz val="9"/>
            <color rgb="FF000000"/>
            <rFont val="Tahoma"/>
            <family val="2"/>
          </rPr>
          <t xml:space="preserve">General Practice Aged Care Incentive: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Residents - eligibility
</t>
        </r>
        <r>
          <rPr>
            <sz val="9"/>
            <color rgb="FF000000"/>
            <rFont val="Tahoma"/>
            <family val="2"/>
          </rPr>
          <t xml:space="preserve">Permanent residents of a RACH, not including respite 
</t>
        </r>
        <r>
          <rPr>
            <sz val="9"/>
            <color rgb="FF000000"/>
            <rFont val="Tahoma"/>
            <family val="2"/>
          </rPr>
          <t xml:space="preserve">Registered with MyMedicare 
</t>
        </r>
        <r>
          <rPr>
            <sz val="9"/>
            <color rgb="FF000000"/>
            <rFont val="Tahoma"/>
            <family val="2"/>
          </rPr>
          <t>Linked with a GP and prace who have agreed to parcitipate in the GPACI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General Practitioner - eligibility
</t>
        </r>
        <r>
          <rPr>
            <sz val="9"/>
            <color rgb="FF000000"/>
            <rFont val="Tahoma"/>
            <family val="2"/>
          </rPr>
          <t xml:space="preserve">Registered with MyMedicare 
</t>
        </r>
        <r>
          <rPr>
            <sz val="9"/>
            <color rgb="FF000000"/>
            <rFont val="Tahoma"/>
            <family val="2"/>
          </rPr>
          <t xml:space="preserve">Eligible provider typle including sole practitioners 
</t>
        </r>
        <r>
          <rPr>
            <sz val="9"/>
            <color rgb="FF000000"/>
            <rFont val="Tahoma"/>
            <family val="2"/>
          </rPr>
          <t xml:space="preserve">Linked with an eligible practice 
</t>
        </r>
        <r>
          <rPr>
            <sz val="9"/>
            <color rgb="FF000000"/>
            <rFont val="Tahoma"/>
            <family val="2"/>
          </rPr>
          <t>Linked with an eligible resident as a responsible provider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Primary care practices - eligibility
</t>
        </r>
        <r>
          <rPr>
            <sz val="9"/>
            <color rgb="FF000000"/>
            <rFont val="Tahoma"/>
            <family val="2"/>
          </rPr>
          <t xml:space="preserve">Registered with MyMedicare 
</t>
        </r>
        <r>
          <rPr>
            <sz val="9"/>
            <color rgb="FF000000"/>
            <rFont val="Tahoma"/>
            <family val="2"/>
          </rPr>
          <t xml:space="preserve">Linked with an eligible GP 
</t>
        </r>
        <r>
          <rPr>
            <sz val="9"/>
            <color rgb="FF000000"/>
            <rFont val="Tahoma"/>
            <family val="2"/>
          </rPr>
          <t>Linked with an eligible resident as a responsible provider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Incentive overview 
</t>
        </r>
        <r>
          <rPr>
            <sz val="9"/>
            <color rgb="FF000000"/>
            <rFont val="Tahoma"/>
            <family val="2"/>
          </rPr>
          <t xml:space="preserve">10 eligible services over 12 months comprising of 8 regular visits + 2 care planning items. 
</t>
        </r>
        <r>
          <rPr>
            <sz val="9"/>
            <color rgb="FF000000"/>
            <rFont val="Tahoma"/>
            <family val="2"/>
          </rPr>
          <t xml:space="preserve">Regular visits must include two eligible regular visits per quarter; each in a separate calendar month, delivering at least eight regular services in a 12month period. 
</t>
        </r>
        <r>
          <rPr>
            <sz val="9"/>
            <color rgb="FF000000"/>
            <rFont val="Tahoma"/>
            <family val="2"/>
          </rPr>
          <t xml:space="preserve">Care plans include the following: 
</t>
        </r>
        <r>
          <rPr>
            <sz val="9"/>
            <color rgb="FF000000"/>
            <rFont val="Tahoma"/>
            <family val="2"/>
          </rPr>
          <t xml:space="preserve">• comprehensive medical assessment 
</t>
        </r>
        <r>
          <rPr>
            <sz val="9"/>
            <color rgb="FF000000"/>
            <rFont val="Tahoma"/>
            <family val="2"/>
          </rPr>
          <t xml:space="preserve">• contribution to, or review of, multidisciplinary care plan 
</t>
        </r>
        <r>
          <rPr>
            <sz val="9"/>
            <color rgb="FF000000"/>
            <rFont val="Tahoma"/>
            <family val="2"/>
          </rPr>
          <t xml:space="preserve">• multidisciplinary care conference (GP arranged or participated) 
</t>
        </r>
        <r>
          <rPr>
            <sz val="9"/>
            <color rgb="FF000000"/>
            <rFont val="Tahoma"/>
            <family val="2"/>
          </rPr>
          <t xml:space="preserve">• Residential Medication Management Review. 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Incentive revenue per patient
</t>
        </r>
        <r>
          <rPr>
            <sz val="9"/>
            <color rgb="FF000000"/>
            <rFont val="Tahoma"/>
            <family val="2"/>
          </rPr>
          <t xml:space="preserve">• $300 per patient, per year, paid to the responsible provider 
</t>
        </r>
        <r>
          <rPr>
            <sz val="9"/>
            <color rgb="FF000000"/>
            <rFont val="Tahoma"/>
            <family val="2"/>
          </rPr>
          <t xml:space="preserve">• $130 per patient, per year, paid to the practice
</t>
        </r>
        <r>
          <rPr>
            <sz val="9"/>
            <color rgb="FF000000"/>
            <rFont val="Tahoma"/>
            <family val="2"/>
          </rPr>
          <t xml:space="preserve">• Triple bulk billing incentives
</t>
        </r>
        <r>
          <rPr>
            <sz val="9"/>
            <color rgb="FF000000"/>
            <rFont val="Tahoma"/>
            <family val="2"/>
          </rPr>
          <t>• Rural loadings will apply for practices in MMM 3-7 regions.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GPs will not be required to cover after hours services. 
</t>
        </r>
        <r>
          <rPr>
            <sz val="9"/>
            <color rgb="FF000000"/>
            <rFont val="Tahoma"/>
            <family val="2"/>
          </rPr>
          <t>No separate eligibility for Aboriginal and Toress Strait Islander Peoples in RACHs.</t>
        </r>
      </text>
    </comment>
    <comment ref="C72" authorId="0" shapeId="0" xr:uid="{4B167A7B-A503-41C5-8DB2-F611B5169EC6}">
      <text>
        <r>
          <rPr>
            <sz val="9"/>
            <color indexed="81"/>
            <rFont val="Tahoma"/>
            <family val="2"/>
          </rPr>
          <t>Rebates are calculated by Ready Reckoner Calculator for 7+ Patients.</t>
        </r>
      </text>
    </comment>
    <comment ref="C73" authorId="0" shapeId="0" xr:uid="{01002B2B-92A8-4326-8218-1EAE6AA160F2}">
      <text>
        <r>
          <rPr>
            <sz val="9"/>
            <color indexed="81"/>
            <rFont val="Tahoma"/>
            <family val="2"/>
          </rPr>
          <t>Rebates are calculated by Ready Reckoner Calculator for 7+ Patients.</t>
        </r>
      </text>
    </comment>
    <comment ref="C74" authorId="0" shapeId="0" xr:uid="{E8F42EA0-2669-4591-A7FD-DEF123B25762}">
      <text>
        <r>
          <rPr>
            <sz val="9"/>
            <color indexed="81"/>
            <rFont val="Tahoma"/>
            <family val="2"/>
          </rPr>
          <t>Rebates are calculated by Ready Reckoner Calculator for 7+ Patients.</t>
        </r>
      </text>
    </comment>
    <comment ref="C75" authorId="0" shapeId="0" xr:uid="{669AD4E3-2FDC-4287-A017-F5A586884052}">
      <text>
        <r>
          <rPr>
            <sz val="9"/>
            <color indexed="81"/>
            <rFont val="Tahoma"/>
            <family val="2"/>
          </rPr>
          <t>Rebates are calculated by Ready Reckoner Calculator for 7+ Patients.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Gupta</author>
  </authors>
  <commentList>
    <comment ref="J14" authorId="0" shapeId="0" xr:uid="{BB4306AB-C8FD-46B4-A4AB-FDE57FE41545}">
      <text>
        <r>
          <rPr>
            <b/>
            <sz val="9"/>
            <color indexed="81"/>
            <rFont val="Tahoma"/>
            <family val="2"/>
          </rPr>
          <t>Cost per minute.</t>
        </r>
      </text>
    </comment>
    <comment ref="A23" authorId="0" shapeId="0" xr:uid="{A1DC4CD1-748B-469D-A630-6B126BD4208E}">
      <text>
        <r>
          <rPr>
            <b/>
            <sz val="9"/>
            <color indexed="81"/>
            <rFont val="Tahoma"/>
            <family val="2"/>
          </rPr>
          <t xml:space="preserve">Nurse practitioner MBS Changes 1 July 2024 - 
</t>
        </r>
        <r>
          <rPr>
            <sz val="9"/>
            <color indexed="81"/>
            <rFont val="Tahoma"/>
            <family val="2"/>
          </rPr>
          <t>Allied health MBS items 10955, 10957, 10959 will be amended to allow nurse practitioners to participate in multidisciplinary case conferencing.  
https://www.mbsonline.gov.au/internet/mbsonline/publishing.nsf/Content/48402DB096C192DFCA258B15000D6B39/$File/PDF%20Version%20-%20Nurse%20practitioner%20MBS%20changes%20as%20of%201%20July%202024.pdf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Gupta</author>
  </authors>
  <commentList>
    <comment ref="L14" authorId="0" shapeId="0" xr:uid="{ACE6EB04-61D6-4DC0-9980-9EBA3D7F3CFC}">
      <text>
        <r>
          <rPr>
            <b/>
            <sz val="9"/>
            <color indexed="81"/>
            <rFont val="Tahoma"/>
            <family val="2"/>
          </rPr>
          <t>Cost per minute.</t>
        </r>
      </text>
    </comment>
    <comment ref="J19" authorId="0" shapeId="0" xr:uid="{064876E2-0B72-4FA2-9324-D96EB85FC0AE}">
      <text>
        <r>
          <rPr>
            <b/>
            <sz val="9"/>
            <color indexed="81"/>
            <rFont val="Tahoma"/>
            <family val="2"/>
          </rPr>
          <t>FTE time in minutes per annum.</t>
        </r>
      </text>
    </comment>
    <comment ref="A27" authorId="0" shapeId="0" xr:uid="{944ADB44-FD76-4216-B3BB-EFA066D507C4}">
      <text>
        <r>
          <rPr>
            <b/>
            <sz val="9"/>
            <color rgb="FF000000"/>
            <rFont val="Tahoma"/>
            <family val="2"/>
          </rPr>
          <t xml:space="preserve">* Noting change coming in 1 November 2024
</t>
        </r>
        <r>
          <rPr>
            <sz val="9"/>
            <color rgb="FF000000"/>
            <rFont val="Tahoma"/>
            <family val="2"/>
          </rPr>
          <t>https://www.health.gov.au/our-work/upcoming-changes-to-mbs-chronic-disease-management-arrangements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Gupta</author>
  </authors>
  <commentList>
    <comment ref="L14" authorId="0" shapeId="0" xr:uid="{BEF16D52-6BE7-4E0B-A3D4-9C526AD74F7F}">
      <text>
        <r>
          <rPr>
            <b/>
            <sz val="9"/>
            <color indexed="81"/>
            <rFont val="Tahoma"/>
            <family val="2"/>
          </rPr>
          <t>Cost per minute.</t>
        </r>
      </text>
    </comment>
    <comment ref="J19" authorId="0" shapeId="0" xr:uid="{384E3CFD-1DC2-40DC-87BF-4C155614CEE6}">
      <text>
        <r>
          <rPr>
            <b/>
            <sz val="9"/>
            <color indexed="81"/>
            <rFont val="Tahoma"/>
            <family val="2"/>
          </rPr>
          <t>FTE time in minutes per annum.</t>
        </r>
      </text>
    </comment>
    <comment ref="A28" authorId="0" shapeId="0" xr:uid="{EEA8D323-5E53-4198-8438-6CDE628C2C5F}">
      <text>
        <r>
          <rPr>
            <b/>
            <sz val="9"/>
            <color indexed="81"/>
            <rFont val="Tahoma"/>
            <family val="2"/>
          </rPr>
          <t xml:space="preserve">* Noting change coming in 1 November 2024
</t>
        </r>
        <r>
          <rPr>
            <sz val="9"/>
            <color indexed="81"/>
            <rFont val="Tahoma"/>
            <family val="2"/>
          </rPr>
          <t>https://www.health.gov.au/our-work/upcoming-changes-to-mbs-chronic-disease-management-arrangements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Gupta</author>
  </authors>
  <commentList>
    <comment ref="A12" authorId="0" shapeId="0" xr:uid="{25AD411B-E55E-4E53-80A4-FBE440E97E2E}">
      <text>
        <r>
          <rPr>
            <sz val="9"/>
            <color rgb="FF000000"/>
            <rFont val="Tahoma"/>
            <family val="2"/>
          </rPr>
          <t xml:space="preserve">GP must have completed a GP Management Plan (721) and Team Care Arrangement (723) or contributed to a Multidisciplinary Care Plan in a Residential Aged Care Facility (731).  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Patient must have a chronic or terminal medical condition and complex care needs requiring care from a multidisciplinary team consisting of their GP and at least two other health or care providers. </t>
        </r>
      </text>
    </comment>
    <comment ref="J14" authorId="0" shapeId="0" xr:uid="{61BBFC18-AC24-4753-B37F-3D697E781379}">
      <text>
        <r>
          <rPr>
            <b/>
            <sz val="9"/>
            <color indexed="81"/>
            <rFont val="Tahoma"/>
            <family val="2"/>
          </rPr>
          <t>Cost per minute.</t>
        </r>
      </text>
    </comment>
    <comment ref="A25" authorId="0" shapeId="0" xr:uid="{B0C7839F-D7C4-4186-8B78-40584D679B88}">
      <text>
        <r>
          <rPr>
            <sz val="9"/>
            <color rgb="FF000000"/>
            <rFont val="Tahoma"/>
            <family val="2"/>
          </rPr>
          <t>A person who is of Aboriginal or Torres Strait Islander descent may be referred by their GP for follow- up allied health services under items 81300 to 81360 when the GP has undertaken a health assessment (Items 701, 703, 705, 707 or 715) and identified a need for follow-up allied health services.</t>
        </r>
      </text>
    </comment>
    <comment ref="A41" authorId="0" shapeId="0" xr:uid="{D9DB93FE-7483-4FFB-8917-CCB55F3AC1AB}">
      <text>
        <r>
          <rPr>
            <sz val="9"/>
            <color indexed="81"/>
            <rFont val="Tahoma"/>
            <family val="2"/>
          </rPr>
          <t>GP must have completed a GP Management Plan (721), or reviewed an existing GPMP (732), or contributed to, or reviewed a Multidisciplinary Care Plan in a Residential Aged Care Facility (731).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<sst xmlns="http://schemas.openxmlformats.org/spreadsheetml/2006/main" count="550" uniqueCount="256">
  <si>
    <t>GENERAL PRACTITIONER - MBS ITEM NUMBER CALCULATOR</t>
  </si>
  <si>
    <t xml:space="preserve"> </t>
  </si>
  <si>
    <t>Item</t>
  </si>
  <si>
    <t>Activity</t>
  </si>
  <si>
    <t>MBS No.</t>
  </si>
  <si>
    <t>No. of Services</t>
  </si>
  <si>
    <t>MBS Fee at 1 July 2024</t>
  </si>
  <si>
    <t>Income Generated</t>
  </si>
  <si>
    <t>EXPENSE - SALARIED GP</t>
  </si>
  <si>
    <t>Routine Consultations</t>
  </si>
  <si>
    <t>Brief &lt; 5 minutes</t>
  </si>
  <si>
    <t xml:space="preserve">$ </t>
  </si>
  <si>
    <t>TOTAL</t>
  </si>
  <si>
    <t>Standard 5 - 24 minutes</t>
  </si>
  <si>
    <t>Number of GP(s) - Full Time Equivalent</t>
  </si>
  <si>
    <t>Long 25 - 44 minutes</t>
  </si>
  <si>
    <t>COST PER GP PER HOUR</t>
  </si>
  <si>
    <t>Prolonged &gt; 45 minutes</t>
  </si>
  <si>
    <t>General Practitioner salary - hourly rate</t>
  </si>
  <si>
    <t>Extended &gt; 60 minutes</t>
  </si>
  <si>
    <t>Superannuation 11.5%</t>
  </si>
  <si>
    <t>Bulk billing incentive MMM1         (MyMedicare)</t>
  </si>
  <si>
    <t>WorkCover and extras 9%</t>
  </si>
  <si>
    <t>Bulk billing incentive MMM2         (MyMedicare)</t>
  </si>
  <si>
    <t>Recruitment cost</t>
  </si>
  <si>
    <t>Bulk billing incentive MMM3 &amp; 4 (MyMedicare)</t>
  </si>
  <si>
    <t xml:space="preserve">Professional development cost per annum  </t>
  </si>
  <si>
    <t>Bulk billing incentive MMM5         (MyMedicare)</t>
  </si>
  <si>
    <t>COST OF GP(S) PER ANNUM</t>
  </si>
  <si>
    <t>Bulk billing incentive MMM6         (MyMedicare)</t>
  </si>
  <si>
    <t>PROFIT &amp; LOSS</t>
  </si>
  <si>
    <t>Bulk billing incentive MMM7         (MyMedicare)</t>
  </si>
  <si>
    <t>Bulk billing incentive MMM1</t>
  </si>
  <si>
    <t xml:space="preserve">Total revenue generated </t>
  </si>
  <si>
    <t>Bulk billing incentive MMM2</t>
  </si>
  <si>
    <t>Total expense for GP(s)</t>
  </si>
  <si>
    <t>Bulk billing incentive MMM3 &amp; 4</t>
  </si>
  <si>
    <t>PROFIT / LOSS</t>
  </si>
  <si>
    <t>Bulk billing incentive MMM5</t>
  </si>
  <si>
    <t>Bulk billing incentive MMM6</t>
  </si>
  <si>
    <t>Bulk billing incentive MMM7</t>
  </si>
  <si>
    <t>EXPENSE - GP CONTRACTOR (% SPLIT)</t>
  </si>
  <si>
    <t>Health Assessments</t>
  </si>
  <si>
    <t>Diabetes Risk (40-49 year olds)</t>
  </si>
  <si>
    <t>701 (brief)</t>
  </si>
  <si>
    <t>703 (standard)</t>
  </si>
  <si>
    <t>705 (long)</t>
  </si>
  <si>
    <t>707 (prolonged)</t>
  </si>
  <si>
    <t>REVENUE SPLIT PER GP</t>
  </si>
  <si>
    <t>45 - 49 Year Old Health Check</t>
  </si>
  <si>
    <t>General practitioner % split</t>
  </si>
  <si>
    <t>Practice retained % split</t>
  </si>
  <si>
    <t>Professional development cost (practice contribution)</t>
  </si>
  <si>
    <t>75 + Years</t>
  </si>
  <si>
    <t>PRACTICE REVENUE PER GP(S)</t>
  </si>
  <si>
    <t xml:space="preserve">Indigneous Health Assessment </t>
  </si>
  <si>
    <t>Aboriginal and/or Torres Strait Islander follow up with Nurse</t>
  </si>
  <si>
    <t>Heart Health Assessment</t>
  </si>
  <si>
    <t>Chronic Disease Management</t>
  </si>
  <si>
    <t>GP Management Plan</t>
  </si>
  <si>
    <t>Team Care Arrangement</t>
  </si>
  <si>
    <t>GPMP Review</t>
  </si>
  <si>
    <t>TCA Review</t>
  </si>
  <si>
    <t>Multidisciplinary Care Plan Review</t>
  </si>
  <si>
    <t>Nurse Contribution to GPMP/TCA</t>
  </si>
  <si>
    <t>DMMR</t>
  </si>
  <si>
    <t>Mental Health</t>
  </si>
  <si>
    <t>GPMHP without Mental Health Skill Training</t>
  </si>
  <si>
    <t>2700 (20-39 min)</t>
  </si>
  <si>
    <t>2701 (&gt; 40 min)</t>
  </si>
  <si>
    <t>GPMHP with Mental Health Skill Training</t>
  </si>
  <si>
    <t>2715 (20-39 min)</t>
  </si>
  <si>
    <t>2717 (&gt; 40 min)</t>
  </si>
  <si>
    <t>Organise and coordinate a case conference</t>
  </si>
  <si>
    <t>930 (15-20 min)</t>
  </si>
  <si>
    <t>Participate in a case conference</t>
  </si>
  <si>
    <t>937 (15-20 min)</t>
  </si>
  <si>
    <t>933 (20-40 min)</t>
  </si>
  <si>
    <t>943 (20-40 min)</t>
  </si>
  <si>
    <t>935 (&gt;40 min)</t>
  </si>
  <si>
    <t>945 (&gt;40 min)</t>
  </si>
  <si>
    <t>GPMHP Review</t>
  </si>
  <si>
    <t>Mental Health Consult &gt; 20 minutes</t>
  </si>
  <si>
    <t>Eating Disorders</t>
  </si>
  <si>
    <t>EDTP without Mental Health Skill Training</t>
  </si>
  <si>
    <t>90250 (20-39 min)</t>
  </si>
  <si>
    <t>90251 (&gt; 40 min)</t>
  </si>
  <si>
    <t>EDTP with Mental Health Skill Training</t>
  </si>
  <si>
    <t>90252 (20-39 min)</t>
  </si>
  <si>
    <t>90253 (&gt; 40 min)</t>
  </si>
  <si>
    <t>EDTP Review</t>
  </si>
  <si>
    <t>Women's Health</t>
  </si>
  <si>
    <t>Antenatal Attendance</t>
  </si>
  <si>
    <t>Administration of hormone implant</t>
  </si>
  <si>
    <t xml:space="preserve">                                      </t>
  </si>
  <si>
    <t>Removal of hormone implant</t>
  </si>
  <si>
    <t>Insertion of IUD</t>
  </si>
  <si>
    <t>Urine pregnancy test</t>
  </si>
  <si>
    <t>CVC Program</t>
  </si>
  <si>
    <t>Initial assessment and program enrolment</t>
  </si>
  <si>
    <t>UP01</t>
  </si>
  <si>
    <t>Completion of 90 day period of care - review care plan</t>
  </si>
  <si>
    <t>UP03</t>
  </si>
  <si>
    <t>Other Serivces</t>
  </si>
  <si>
    <t>ECG</t>
  </si>
  <si>
    <t>Spirometry - Diagnosis</t>
  </si>
  <si>
    <t>Spirometry - Monitor</t>
  </si>
  <si>
    <t>Ankle Brachial Index (ABI)</t>
  </si>
  <si>
    <t>24 -hour Blood Pressure monitoring</t>
  </si>
  <si>
    <t>Residential Aged Care Facilities</t>
  </si>
  <si>
    <t>Nursing Home call out fee (once per visit)</t>
  </si>
  <si>
    <t>Nursing Home Call out fee (Covid Vaccine suitability)</t>
  </si>
  <si>
    <t>Level A Consultation at Residential Aged Care Facility</t>
  </si>
  <si>
    <t>Level B Consultation at Residential Aged Care Facility</t>
  </si>
  <si>
    <t>Level C Consultation at Residential Aged Care Facility</t>
  </si>
  <si>
    <t>Level D Consultation at Residential Aged Care Facility</t>
  </si>
  <si>
    <t>Level E Consultation at Residential Aged Care Facility</t>
  </si>
  <si>
    <t>Level B - A/H consult at Residential Aged Care Facility</t>
  </si>
  <si>
    <t>Level C - A/H consult at Residential Aged Care Facility</t>
  </si>
  <si>
    <t>Level D - A/H consult at Residential Aged Care Facility</t>
  </si>
  <si>
    <t>Level E - A/H consutl at Residential Aged Care Facility</t>
  </si>
  <si>
    <t>Residential Medication Management Review (12mths)</t>
  </si>
  <si>
    <t>Case Conference –Residential Aged Care Facility – 20-40mins</t>
  </si>
  <si>
    <t>Case Conference –Residential Aged Care Facility – at least 40</t>
  </si>
  <si>
    <t>Contribution to multidisciplinary care plan (RACF)</t>
  </si>
  <si>
    <t>Total</t>
  </si>
  <si>
    <t>NON-VOCATIONALLY REGISTERED GENERAL PRACTITIONER - 
MBS ITEM NUMBER CALCULATOR</t>
  </si>
  <si>
    <t>EXPENSE - SALARIED NON-VR GP</t>
  </si>
  <si>
    <t>Number of Non-VR GP(s) - Full Time Equivalent</t>
  </si>
  <si>
    <t>COST PER NON-VR GP PER HOUR</t>
  </si>
  <si>
    <t>NON-VR General Practitioner salary - hourly rate</t>
  </si>
  <si>
    <t>COST OF NON-VR GP(S) PER ANNUM</t>
  </si>
  <si>
    <t>Total expense for NON-VR GP(s)</t>
  </si>
  <si>
    <t>EXPENSE - NON-VR GP CONTRACTOR (% SPLIT)</t>
  </si>
  <si>
    <t>All age groups</t>
  </si>
  <si>
    <t>224 (brief)</t>
  </si>
  <si>
    <t>225 (standard)</t>
  </si>
  <si>
    <t>226 (long)</t>
  </si>
  <si>
    <t>Number of NON-VR GP(s) - Full Time Equivalent</t>
  </si>
  <si>
    <t>227 (prolonged)</t>
  </si>
  <si>
    <t>REVENUE SPLIT PER NON-VR GP</t>
  </si>
  <si>
    <t>NON-VR General practitioner % split</t>
  </si>
  <si>
    <t>PRACTICE REVENUE PER NON-VR GP(S)</t>
  </si>
  <si>
    <t>272 (20-39 min)</t>
  </si>
  <si>
    <t>276 (&gt; 40 min)</t>
  </si>
  <si>
    <t>283 (20-39 min)</t>
  </si>
  <si>
    <t>286 (&gt; 40 min)</t>
  </si>
  <si>
    <t>243 (15-20 min)</t>
  </si>
  <si>
    <t>238 (15-20 min)</t>
  </si>
  <si>
    <t>244 (20-40 min)</t>
  </si>
  <si>
    <t>239 (20-40 min)</t>
  </si>
  <si>
    <t>245 (&gt;40 min)</t>
  </si>
  <si>
    <t>240 (&gt;40 min)</t>
  </si>
  <si>
    <t>Mental Health Consult at least 40 minutes</t>
  </si>
  <si>
    <t>Level A Consultation at Residential Aged Care Facility (Non-Specialist)</t>
  </si>
  <si>
    <t>Level B Consultation at Residential Aged Care Facility (Non-Specialist)</t>
  </si>
  <si>
    <t>Level C Consultation at Residential Aged Care Facility (Non-Specialist)</t>
  </si>
  <si>
    <t>Level D Consultation at Residential Aged Care Facility (Non-Specialist)</t>
  </si>
  <si>
    <t>Case Conference – Residential Aged Care Facility – 15-20mins</t>
  </si>
  <si>
    <t>Case Conference – Residential Aged Care Facility – 20-40mins</t>
  </si>
  <si>
    <t>Case Conference – Residential Aged Care Facility – at least 40 mins</t>
  </si>
  <si>
    <t xml:space="preserve">         </t>
  </si>
  <si>
    <t>NURSE PRACTITIONER - MBS ITEM NUMBER CALCULATOR</t>
  </si>
  <si>
    <t>EXPENSE - SALARIED NP</t>
  </si>
  <si>
    <t>Number of NP(s) - Full Time Equivalent</t>
  </si>
  <si>
    <t>COST PER NP PER HOUR</t>
  </si>
  <si>
    <t>Nurse Practitioner salary - hourly rate</t>
  </si>
  <si>
    <t>Brief &lt; 5 minutes                   (Telehealth)</t>
  </si>
  <si>
    <t>Standard 5 - 24 minutes      (Telehealth)</t>
  </si>
  <si>
    <t>Long 25 - 44 minutes            (Telehealth)</t>
  </si>
  <si>
    <t>Prolonged &gt; 45 minutes     (Telehealth)</t>
  </si>
  <si>
    <t>Brief &lt; 5 minutes                   (Telephone)</t>
  </si>
  <si>
    <t>COST OF NP(S) PER ANNUM</t>
  </si>
  <si>
    <t>Standard 5 - 24 minutes      (Telephone)</t>
  </si>
  <si>
    <t>Long 25 - 44 minutes            (Telephone)</t>
  </si>
  <si>
    <t>Prolonged &gt; 45 minutes     (Telephone)</t>
  </si>
  <si>
    <t>Case conferences</t>
  </si>
  <si>
    <t>Multidisciplinary case conferencing - at least 20 mins</t>
  </si>
  <si>
    <t>Total expense for NP(s)</t>
  </si>
  <si>
    <t>Multidisciplinary case conferencing - 20-40 mins</t>
  </si>
  <si>
    <t>Multidisciplinary case conferencing - at least 40 mins</t>
  </si>
  <si>
    <t>Other</t>
  </si>
  <si>
    <t>Practice fees</t>
  </si>
  <si>
    <t>EXPENSE - NP CONTRACTOR (% SPLIT)</t>
  </si>
  <si>
    <t>REVENUE SPLIT PER NP</t>
  </si>
  <si>
    <t>Nurse practitioner % split</t>
  </si>
  <si>
    <t>PRACTICE REVENUE PER NP(S)</t>
  </si>
  <si>
    <t>NURSE - MBS ITEM NUMBER CALCULATOR</t>
  </si>
  <si>
    <t>CONTRIBUTION TO MBS REVENUE</t>
  </si>
  <si>
    <t>GENERAL PRACTICE EMPLOYMENT EXPENSE</t>
  </si>
  <si>
    <t>Suggested nurse time (min)/item</t>
  </si>
  <si>
    <t>MBS Rebate at 
1 July 2024</t>
  </si>
  <si>
    <t>Total nurse time/item</t>
  </si>
  <si>
    <t>Number of nurse(s) - Full Time Equivalent</t>
  </si>
  <si>
    <t>COST PER NURSE PER HOUR</t>
  </si>
  <si>
    <t>Practice nurse - hourly rate</t>
  </si>
  <si>
    <t>COST OF NURSE(S) PER ANNUM</t>
  </si>
  <si>
    <t>ESTIMATED TIME SPENT BY NURSE</t>
  </si>
  <si>
    <t>Total time calculated</t>
  </si>
  <si>
    <t>Total remaining time</t>
  </si>
  <si>
    <t>Total expense for nurse(s)</t>
  </si>
  <si>
    <t xml:space="preserve">DMMR (assist referral process) </t>
  </si>
  <si>
    <t>Procedural Assistance</t>
  </si>
  <si>
    <t>Immunisations and or vaccinations (e.g. COVID-19)</t>
  </si>
  <si>
    <t>Additional practice items</t>
  </si>
  <si>
    <t>ABORIGINAL HEALTH WORKER / PRACTITIONER -
MBS ITEM NUMBER CALCULATOR</t>
  </si>
  <si>
    <t>LEGEND:</t>
  </si>
  <si>
    <t>MBS revenue generated through provider number</t>
  </si>
  <si>
    <t xml:space="preserve">Contribution to general practive revenue </t>
  </si>
  <si>
    <t>Number of Aboriginal Health Worker(s) - Full Time Equivalent</t>
  </si>
  <si>
    <t>COST PER ABORIGINAL HEALTH WORKER PER HOUR</t>
  </si>
  <si>
    <t>Aboriginal Health Worker - hourly rate</t>
  </si>
  <si>
    <t>COST OF ABORIGINAL HEALTH WORKER(S) PER ANNUM</t>
  </si>
  <si>
    <t>ESTIMATED TIME SPENT BY ABORIGINAL HEALTH WORKER</t>
  </si>
  <si>
    <t>Aboriginal and/or Torres Strait Islander follow up with Aboriginal Health Worker</t>
  </si>
  <si>
    <t>Follow-up for Aboriginal and Torres Strait Islander Peoples who have had a health assessment</t>
  </si>
  <si>
    <t>Total expense for Aboriginal Health Worker(s)</t>
  </si>
  <si>
    <t>Aboriginal Health Worker contribution to GPMP/TCA</t>
  </si>
  <si>
    <t>Aboriginal Health Worker contribution for Chronic Conditions requiring Team Care</t>
  </si>
  <si>
    <t>Immunisation</t>
  </si>
  <si>
    <t>Wound Treatment</t>
  </si>
  <si>
    <t>ALLIED HEALTH - MBS ITEM NUMBER CALCULATOR</t>
  </si>
  <si>
    <t>Please note:</t>
  </si>
  <si>
    <t>It is necessary to note that allied health professionals usually pay general practices a room rental if services are provided on site.</t>
  </si>
  <si>
    <t>MBS REVENUE</t>
  </si>
  <si>
    <t>EXPENSE - SALARIED ALLIED HEALTH</t>
  </si>
  <si>
    <t xml:space="preserve">Allied Health Services for Chronic Conditions Requiring Team Care </t>
  </si>
  <si>
    <t>Aboriginal Health workers Services</t>
  </si>
  <si>
    <t>Number of Allied Health - Full Time Equivalent</t>
  </si>
  <si>
    <t>Diabetes Education Services</t>
  </si>
  <si>
    <t>COST PER ALLIED HEALTH PER HOUR</t>
  </si>
  <si>
    <t xml:space="preserve">Audiologist Services </t>
  </si>
  <si>
    <t>Allied Health salary - hourly rate</t>
  </si>
  <si>
    <t xml:space="preserve">Exercise Pysiologist Services </t>
  </si>
  <si>
    <t xml:space="preserve">Dietitian Services </t>
  </si>
  <si>
    <t xml:space="preserve">Mental Health Worker Services </t>
  </si>
  <si>
    <t xml:space="preserve">Occupational Therapist Services </t>
  </si>
  <si>
    <t xml:space="preserve">Physiotherapist Services </t>
  </si>
  <si>
    <t>COST OF ALLIED HEALTH(S) PER ANNUM</t>
  </si>
  <si>
    <t xml:space="preserve">Podiatrist Services </t>
  </si>
  <si>
    <t xml:space="preserve">Chiropractor Services </t>
  </si>
  <si>
    <t xml:space="preserve">Osteopath Services </t>
  </si>
  <si>
    <t>Psychologist Services</t>
  </si>
  <si>
    <t>Total expense for Allied Health(s)</t>
  </si>
  <si>
    <t xml:space="preserve">Speech Pathologist Services </t>
  </si>
  <si>
    <t>Allied Health Services for Aboriginal and Torres Strait Islander Peoples who have had a        Health Assessment</t>
  </si>
  <si>
    <t>EXPENSE - ALLIED HEALTH CONTRACTOR (% SPLIT)</t>
  </si>
  <si>
    <t>Number of Allied Health(s) - Full Time Equivalent</t>
  </si>
  <si>
    <t>REVENUE SPLIT PER ALLIED HEALTH</t>
  </si>
  <si>
    <t>Allied Health % split</t>
  </si>
  <si>
    <t>PRACTICE REVENUE PER ALLIED HEALTH(S)</t>
  </si>
  <si>
    <t xml:space="preserve">Allied Health Group Services for Patients with Type 2 Diabetes </t>
  </si>
  <si>
    <t xml:space="preserve">Assessment for Group Services by Diabetes Educator </t>
  </si>
  <si>
    <t xml:space="preserve">Assessment for Group Services by Exercise Physiologist </t>
  </si>
  <si>
    <t xml:space="preserve">Assessment for Group Services by Dietitian </t>
  </si>
  <si>
    <t>Diabetes Education Group Services (per patient)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</si>
</sst>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22"/>
      <color theme="1"/>
      <name val="Aptos Narrow"/>
    </font>
    <font>
      <sz val="11"/>
      <color theme="1"/>
      <name val="Aptos Narrow"/>
    </font>
    <font>
      <b/>
      <sz val="11"/>
      <color theme="1"/>
      <name val="Aptos Narrow"/>
    </font>
    <font>
      <b/>
      <sz val="22"/>
      <color theme="0"/>
      <name val="Aptos Narrow"/>
    </font>
    <font>
      <b/>
      <sz val="11"/>
      <color theme="0"/>
      <name val="Aptos Narrow"/>
    </font>
    <font>
      <b/>
      <sz val="11"/>
      <name val="Aptos Narrow"/>
    </font>
    <font>
      <b/>
      <sz val="15"/>
      <color theme="3"/>
      <name val="Aptos Narrow"/>
    </font>
    <font>
      <sz val="15"/>
      <color rgb="FF212121"/>
      <name val="Aptos"/>
    </font>
  </fonts>
  <fills count="2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0AB33"/>
        <bgColor indexed="64"/>
      </patternFill>
    </fill>
    <fill>
      <patternFill patternType="solid">
        <fgColor rgb="FF003B68"/>
        <bgColor indexed="64"/>
      </patternFill>
    </fill>
    <fill>
      <patternFill patternType="solid">
        <fgColor rgb="FFE7833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88AC1"/>
        <bgColor indexed="64"/>
      </patternFill>
    </fill>
    <fill>
      <patternFill patternType="solid">
        <fgColor rgb="FFC3C5E0"/>
        <bgColor indexed="64"/>
      </patternFill>
    </fill>
    <fill>
      <patternFill patternType="solid">
        <fgColor rgb="FF7E9DB3"/>
        <bgColor indexed="64"/>
      </patternFill>
    </fill>
    <fill>
      <patternFill patternType="solid">
        <fgColor rgb="FFF7D59D"/>
        <bgColor indexed="64"/>
      </patternFill>
    </fill>
    <fill>
      <patternFill patternType="solid">
        <fgColor rgb="FF3BB7D2"/>
        <bgColor indexed="64"/>
      </patternFill>
    </fill>
    <fill>
      <patternFill patternType="solid">
        <fgColor rgb="FF9FDBE8"/>
        <bgColor indexed="64"/>
      </patternFill>
    </fill>
    <fill>
      <patternFill patternType="solid">
        <fgColor rgb="FF7AC4B5"/>
        <bgColor indexed="64"/>
      </patternFill>
    </fill>
    <fill>
      <patternFill patternType="solid">
        <fgColor rgb="FFBDE2DA"/>
        <bgColor indexed="64"/>
      </patternFill>
    </fill>
    <fill>
      <patternFill patternType="solid">
        <fgColor rgb="FFD64795"/>
        <bgColor indexed="64"/>
      </patternFill>
    </fill>
    <fill>
      <patternFill patternType="solid">
        <fgColor rgb="FFEBA4CA"/>
        <bgColor indexed="64"/>
      </patternFill>
    </fill>
    <fill>
      <patternFill patternType="solid">
        <fgColor rgb="FF72A7DB"/>
        <bgColor indexed="64"/>
      </patternFill>
    </fill>
    <fill>
      <patternFill patternType="solid">
        <fgColor rgb="FFB8D3E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10" fillId="0" borderId="0" xfId="0" applyFont="1"/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right"/>
    </xf>
    <xf numFmtId="0" fontId="10" fillId="4" borderId="3" xfId="0" applyFont="1" applyFill="1" applyBorder="1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4" borderId="0" xfId="0" applyFont="1" applyFill="1" applyProtection="1">
      <protection locked="0"/>
    </xf>
    <xf numFmtId="44" fontId="10" fillId="0" borderId="0" xfId="4" applyFont="1" applyBorder="1" applyProtection="1"/>
    <xf numFmtId="0" fontId="10" fillId="0" borderId="8" xfId="0" applyFont="1" applyBorder="1"/>
    <xf numFmtId="0" fontId="10" fillId="0" borderId="3" xfId="0" applyFont="1" applyBorder="1"/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right"/>
    </xf>
    <xf numFmtId="0" fontId="10" fillId="4" borderId="8" xfId="0" applyFont="1" applyFill="1" applyBorder="1" applyProtection="1">
      <protection locked="0"/>
    </xf>
    <xf numFmtId="0" fontId="10" fillId="4" borderId="10" xfId="0" applyFont="1" applyFill="1" applyBorder="1" applyProtection="1">
      <protection locked="0"/>
    </xf>
    <xf numFmtId="0" fontId="10" fillId="0" borderId="8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right"/>
    </xf>
    <xf numFmtId="0" fontId="10" fillId="4" borderId="12" xfId="0" applyFont="1" applyFill="1" applyBorder="1" applyProtection="1">
      <protection locked="0"/>
    </xf>
    <xf numFmtId="0" fontId="10" fillId="0" borderId="10" xfId="0" applyFont="1" applyBorder="1" applyAlignment="1">
      <alignment horizontal="right"/>
    </xf>
    <xf numFmtId="0" fontId="10" fillId="0" borderId="10" xfId="0" applyFont="1" applyBorder="1" applyAlignment="1">
      <alignment vertical="center"/>
    </xf>
    <xf numFmtId="0" fontId="10" fillId="0" borderId="12" xfId="0" applyFont="1" applyBorder="1"/>
    <xf numFmtId="0" fontId="10" fillId="0" borderId="12" xfId="0" applyFont="1" applyBorder="1" applyAlignment="1">
      <alignment vertical="center"/>
    </xf>
    <xf numFmtId="0" fontId="10" fillId="0" borderId="0" xfId="0" applyFont="1" applyProtection="1">
      <protection locked="0"/>
    </xf>
    <xf numFmtId="0" fontId="13" fillId="12" borderId="0" xfId="2" applyFont="1" applyFill="1" applyBorder="1" applyAlignment="1" applyProtection="1">
      <alignment horizontal="center"/>
      <protection locked="0"/>
    </xf>
    <xf numFmtId="2" fontId="10" fillId="7" borderId="15" xfId="0" applyNumberFormat="1" applyFont="1" applyFill="1" applyBorder="1" applyProtection="1">
      <protection locked="0"/>
    </xf>
    <xf numFmtId="44" fontId="10" fillId="7" borderId="0" xfId="4" applyFont="1" applyFill="1" applyBorder="1" applyProtection="1">
      <protection locked="0"/>
    </xf>
    <xf numFmtId="44" fontId="10" fillId="7" borderId="8" xfId="4" applyFont="1" applyFill="1" applyBorder="1" applyProtection="1">
      <protection locked="0"/>
    </xf>
    <xf numFmtId="9" fontId="10" fillId="7" borderId="0" xfId="5" applyFont="1" applyFill="1" applyBorder="1" applyProtection="1">
      <protection locked="0"/>
    </xf>
    <xf numFmtId="0" fontId="13" fillId="12" borderId="0" xfId="2" applyFont="1" applyFill="1" applyBorder="1" applyAlignment="1" applyProtection="1">
      <alignment horizontal="center"/>
    </xf>
    <xf numFmtId="44" fontId="10" fillId="0" borderId="3" xfId="4" applyFont="1" applyBorder="1" applyProtection="1"/>
    <xf numFmtId="44" fontId="10" fillId="0" borderId="4" xfId="4" applyFont="1" applyBorder="1" applyProtection="1"/>
    <xf numFmtId="44" fontId="10" fillId="0" borderId="0" xfId="4" applyFont="1" applyProtection="1"/>
    <xf numFmtId="44" fontId="10" fillId="0" borderId="6" xfId="4" applyFont="1" applyBorder="1" applyProtection="1"/>
    <xf numFmtId="44" fontId="10" fillId="0" borderId="12" xfId="4" applyFont="1" applyBorder="1" applyProtection="1"/>
    <xf numFmtId="44" fontId="10" fillId="0" borderId="13" xfId="4" applyFont="1" applyBorder="1" applyProtection="1"/>
    <xf numFmtId="44" fontId="10" fillId="0" borderId="8" xfId="4" applyFont="1" applyBorder="1" applyProtection="1"/>
    <xf numFmtId="44" fontId="10" fillId="0" borderId="9" xfId="4" applyFont="1" applyBorder="1" applyProtection="1"/>
    <xf numFmtId="44" fontId="10" fillId="0" borderId="11" xfId="4" applyFont="1" applyBorder="1" applyProtection="1"/>
    <xf numFmtId="44" fontId="10" fillId="0" borderId="10" xfId="4" applyFont="1" applyBorder="1" applyProtection="1"/>
    <xf numFmtId="0" fontId="15" fillId="0" borderId="1" xfId="1" applyFont="1" applyProtection="1"/>
    <xf numFmtId="44" fontId="15" fillId="0" borderId="1" xfId="4" applyFont="1" applyBorder="1" applyProtection="1"/>
    <xf numFmtId="44" fontId="10" fillId="0" borderId="6" xfId="0" applyNumberFormat="1" applyFont="1" applyBorder="1"/>
    <xf numFmtId="0" fontId="10" fillId="0" borderId="6" xfId="0" applyFont="1" applyBorder="1"/>
    <xf numFmtId="0" fontId="10" fillId="0" borderId="9" xfId="0" applyFont="1" applyBorder="1"/>
    <xf numFmtId="44" fontId="11" fillId="0" borderId="16" xfId="0" applyNumberFormat="1" applyFont="1" applyBorder="1"/>
    <xf numFmtId="44" fontId="10" fillId="0" borderId="3" xfId="0" applyNumberFormat="1" applyFont="1" applyBorder="1"/>
    <xf numFmtId="44" fontId="10" fillId="0" borderId="0" xfId="0" applyNumberFormat="1" applyFont="1"/>
    <xf numFmtId="44" fontId="11" fillId="0" borderId="9" xfId="4" applyFont="1" applyBorder="1" applyProtection="1"/>
    <xf numFmtId="9" fontId="10" fillId="0" borderId="0" xfId="0" applyNumberFormat="1" applyFont="1"/>
    <xf numFmtId="44" fontId="11" fillId="0" borderId="16" xfId="4" applyFont="1" applyBorder="1" applyProtection="1"/>
    <xf numFmtId="0" fontId="0" fillId="0" borderId="0" xfId="0" applyProtection="1">
      <protection locked="0"/>
    </xf>
    <xf numFmtId="0" fontId="11" fillId="10" borderId="0" xfId="2" applyFont="1" applyFill="1" applyBorder="1" applyAlignment="1" applyProtection="1">
      <alignment horizontal="center"/>
      <protection locked="0"/>
    </xf>
    <xf numFmtId="0" fontId="11" fillId="10" borderId="0" xfId="2" applyFont="1" applyFill="1" applyBorder="1" applyAlignment="1" applyProtection="1">
      <alignment horizontal="center"/>
    </xf>
    <xf numFmtId="0" fontId="13" fillId="16" borderId="0" xfId="2" applyFont="1" applyFill="1" applyBorder="1" applyAlignment="1" applyProtection="1">
      <alignment horizontal="center"/>
    </xf>
    <xf numFmtId="0" fontId="14" fillId="16" borderId="0" xfId="2" applyFont="1" applyFill="1" applyBorder="1" applyAlignment="1" applyProtection="1">
      <alignment horizontal="center"/>
    </xf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1" fillId="0" borderId="2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7" xfId="0" applyFont="1" applyBorder="1"/>
    <xf numFmtId="0" fontId="11" fillId="0" borderId="14" xfId="0" applyFont="1" applyBorder="1"/>
    <xf numFmtId="0" fontId="13" fillId="15" borderId="0" xfId="2" applyFont="1" applyFill="1" applyBorder="1" applyAlignment="1" applyProtection="1">
      <alignment horizontal="center"/>
    </xf>
    <xf numFmtId="0" fontId="14" fillId="15" borderId="0" xfId="2" applyFont="1" applyFill="1" applyBorder="1" applyAlignment="1" applyProtection="1">
      <alignment horizontal="center"/>
    </xf>
    <xf numFmtId="0" fontId="11" fillId="0" borderId="5" xfId="0" applyFont="1" applyBorder="1"/>
    <xf numFmtId="0" fontId="10" fillId="0" borderId="2" xfId="0" applyFont="1" applyBorder="1"/>
    <xf numFmtId="0" fontId="11" fillId="0" borderId="7" xfId="0" applyFont="1" applyBorder="1"/>
    <xf numFmtId="0" fontId="13" fillId="18" borderId="0" xfId="2" applyFont="1" applyFill="1" applyBorder="1" applyAlignment="1" applyProtection="1">
      <alignment horizontal="center"/>
    </xf>
    <xf numFmtId="0" fontId="10" fillId="0" borderId="10" xfId="0" applyFont="1" applyBorder="1"/>
    <xf numFmtId="0" fontId="11" fillId="0" borderId="15" xfId="0" applyFont="1" applyBorder="1"/>
    <xf numFmtId="0" fontId="13" fillId="20" borderId="0" xfId="2" applyFont="1" applyFill="1" applyBorder="1" applyAlignment="1" applyProtection="1">
      <alignment horizontal="center"/>
    </xf>
    <xf numFmtId="0" fontId="13" fillId="20" borderId="0" xfId="2" applyFont="1" applyFill="1" applyBorder="1" applyAlignment="1" applyProtection="1">
      <alignment horizontal="center" wrapText="1"/>
    </xf>
    <xf numFmtId="0" fontId="10" fillId="5" borderId="3" xfId="0" applyFont="1" applyFill="1" applyBorder="1" applyAlignment="1">
      <alignment horizontal="right"/>
    </xf>
    <xf numFmtId="1" fontId="10" fillId="5" borderId="3" xfId="0" applyNumberFormat="1" applyFont="1" applyFill="1" applyBorder="1"/>
    <xf numFmtId="0" fontId="10" fillId="5" borderId="0" xfId="0" applyFont="1" applyFill="1" applyAlignment="1">
      <alignment horizontal="right"/>
    </xf>
    <xf numFmtId="1" fontId="10" fillId="5" borderId="0" xfId="0" applyNumberFormat="1" applyFont="1" applyFill="1"/>
    <xf numFmtId="0" fontId="10" fillId="5" borderId="10" xfId="0" applyFont="1" applyFill="1" applyBorder="1" applyAlignment="1">
      <alignment horizontal="right"/>
    </xf>
    <xf numFmtId="1" fontId="10" fillId="5" borderId="10" xfId="0" applyNumberFormat="1" applyFont="1" applyFill="1" applyBorder="1"/>
    <xf numFmtId="0" fontId="10" fillId="5" borderId="12" xfId="0" applyFont="1" applyFill="1" applyBorder="1" applyAlignment="1">
      <alignment horizontal="right"/>
    </xf>
    <xf numFmtId="0" fontId="10" fillId="5" borderId="8" xfId="0" applyFont="1" applyFill="1" applyBorder="1" applyAlignment="1">
      <alignment horizontal="right"/>
    </xf>
    <xf numFmtId="1" fontId="10" fillId="5" borderId="8" xfId="0" applyNumberFormat="1" applyFont="1" applyFill="1" applyBorder="1"/>
    <xf numFmtId="1" fontId="15" fillId="5" borderId="1" xfId="1" applyNumberFormat="1" applyFont="1" applyFill="1" applyProtection="1"/>
    <xf numFmtId="44" fontId="15" fillId="8" borderId="1" xfId="4" applyFont="1" applyFill="1" applyBorder="1" applyProtection="1"/>
    <xf numFmtId="0" fontId="10" fillId="5" borderId="5" xfId="0" applyFont="1" applyFill="1" applyBorder="1"/>
    <xf numFmtId="1" fontId="10" fillId="0" borderId="8" xfId="0" applyNumberFormat="1" applyFont="1" applyBorder="1"/>
    <xf numFmtId="8" fontId="11" fillId="0" borderId="9" xfId="4" applyNumberFormat="1" applyFont="1" applyBorder="1" applyProtection="1"/>
    <xf numFmtId="0" fontId="13" fillId="22" borderId="0" xfId="2" applyFont="1" applyFill="1" applyBorder="1" applyAlignment="1" applyProtection="1">
      <alignment horizontal="center" wrapText="1"/>
      <protection locked="0"/>
    </xf>
    <xf numFmtId="0" fontId="13" fillId="22" borderId="0" xfId="2" applyFont="1" applyFill="1" applyBorder="1" applyAlignment="1" applyProtection="1">
      <alignment horizontal="center"/>
    </xf>
    <xf numFmtId="0" fontId="13" fillId="22" borderId="0" xfId="2" applyFont="1" applyFill="1" applyBorder="1" applyAlignment="1" applyProtection="1">
      <alignment horizontal="center" wrapText="1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right"/>
    </xf>
    <xf numFmtId="0" fontId="11" fillId="9" borderId="10" xfId="0" applyFont="1" applyFill="1" applyBorder="1" applyAlignment="1">
      <alignment vertical="center"/>
    </xf>
    <xf numFmtId="0" fontId="11" fillId="9" borderId="10" xfId="0" applyFont="1" applyFill="1" applyBorder="1" applyAlignment="1">
      <alignment horizontal="right"/>
    </xf>
    <xf numFmtId="0" fontId="11" fillId="0" borderId="17" xfId="0" applyFont="1" applyBorder="1"/>
    <xf numFmtId="0" fontId="10" fillId="9" borderId="18" xfId="0" applyFont="1" applyFill="1" applyBorder="1"/>
    <xf numFmtId="0" fontId="10" fillId="0" borderId="19" xfId="0" applyFont="1" applyBorder="1"/>
    <xf numFmtId="0" fontId="13" fillId="24" borderId="0" xfId="2" applyFont="1" applyFill="1" applyBorder="1" applyAlignment="1" applyProtection="1">
      <alignment horizontal="center"/>
    </xf>
    <xf numFmtId="0" fontId="13" fillId="24" borderId="0" xfId="2" applyFont="1" applyFill="1" applyBorder="1" applyAlignment="1" applyProtection="1">
      <alignment horizontal="center" wrapText="1"/>
    </xf>
    <xf numFmtId="0" fontId="10" fillId="0" borderId="8" xfId="0" applyFont="1" applyBorder="1" applyAlignment="1">
      <alignment horizontal="left" vertical="center"/>
    </xf>
    <xf numFmtId="0" fontId="16" fillId="0" borderId="0" xfId="0" applyFont="1"/>
    <xf numFmtId="0" fontId="11" fillId="0" borderId="0" xfId="0" applyFont="1"/>
    <xf numFmtId="0" fontId="12" fillId="14" borderId="0" xfId="0" applyFont="1" applyFill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12" fillId="14" borderId="2" xfId="0" applyFont="1" applyFill="1" applyBorder="1" applyAlignment="1">
      <alignment horizontal="center" vertical="center"/>
    </xf>
    <xf numFmtId="0" fontId="12" fillId="14" borderId="3" xfId="0" applyFont="1" applyFill="1" applyBorder="1" applyAlignment="1">
      <alignment horizontal="center" vertical="center"/>
    </xf>
    <xf numFmtId="0" fontId="12" fillId="14" borderId="7" xfId="0" applyFont="1" applyFill="1" applyBorder="1" applyAlignment="1">
      <alignment horizontal="center" vertical="center"/>
    </xf>
    <xf numFmtId="0" fontId="12" fillId="14" borderId="8" xfId="0" applyFont="1" applyFill="1" applyBorder="1" applyAlignment="1">
      <alignment horizontal="center" vertical="center"/>
    </xf>
    <xf numFmtId="0" fontId="10" fillId="13" borderId="2" xfId="3" applyFont="1" applyFill="1" applyBorder="1" applyAlignment="1" applyProtection="1">
      <alignment horizontal="center" vertical="center"/>
    </xf>
    <xf numFmtId="0" fontId="10" fillId="13" borderId="5" xfId="3" applyFont="1" applyFill="1" applyBorder="1" applyAlignment="1" applyProtection="1">
      <alignment horizontal="center" vertical="center"/>
    </xf>
    <xf numFmtId="0" fontId="10" fillId="13" borderId="7" xfId="3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17" borderId="2" xfId="3" applyFont="1" applyFill="1" applyBorder="1" applyAlignment="1" applyProtection="1">
      <alignment horizontal="center" vertical="center"/>
      <protection locked="0"/>
    </xf>
    <xf numFmtId="0" fontId="10" fillId="17" borderId="5" xfId="3" applyFont="1" applyFill="1" applyBorder="1" applyAlignment="1" applyProtection="1">
      <alignment horizontal="center" vertical="center"/>
      <protection locked="0"/>
    </xf>
    <xf numFmtId="0" fontId="10" fillId="17" borderId="7" xfId="3" applyFont="1" applyFill="1" applyBorder="1" applyAlignment="1" applyProtection="1">
      <alignment horizontal="center" vertical="center"/>
      <protection locked="0"/>
    </xf>
    <xf numFmtId="0" fontId="10" fillId="17" borderId="20" xfId="0" applyFont="1" applyFill="1" applyBorder="1" applyAlignment="1" applyProtection="1">
      <alignment horizontal="center" vertical="center"/>
      <protection locked="0"/>
    </xf>
    <xf numFmtId="0" fontId="10" fillId="17" borderId="21" xfId="0" applyFont="1" applyFill="1" applyBorder="1" applyAlignment="1" applyProtection="1">
      <alignment horizontal="center" vertical="center"/>
      <protection locked="0"/>
    </xf>
    <xf numFmtId="0" fontId="10" fillId="17" borderId="22" xfId="0" applyFont="1" applyFill="1" applyBorder="1" applyAlignment="1" applyProtection="1">
      <alignment horizontal="center" vertical="center"/>
      <protection locked="0"/>
    </xf>
    <xf numFmtId="0" fontId="10" fillId="17" borderId="3" xfId="3" applyFont="1" applyFill="1" applyBorder="1" applyAlignment="1" applyProtection="1">
      <alignment horizontal="center" vertical="center"/>
      <protection locked="0"/>
    </xf>
    <xf numFmtId="0" fontId="10" fillId="17" borderId="0" xfId="3" applyFont="1" applyFill="1" applyBorder="1" applyAlignment="1" applyProtection="1">
      <alignment horizontal="center" vertical="center"/>
      <protection locked="0"/>
    </xf>
    <xf numFmtId="0" fontId="10" fillId="17" borderId="8" xfId="3" applyFont="1" applyFill="1" applyBorder="1" applyAlignment="1" applyProtection="1">
      <alignment horizontal="center" vertical="center"/>
      <protection locked="0"/>
    </xf>
    <xf numFmtId="0" fontId="10" fillId="19" borderId="2" xfId="3" applyFont="1" applyFill="1" applyBorder="1" applyAlignment="1" applyProtection="1">
      <alignment horizontal="center" vertical="center"/>
    </xf>
    <xf numFmtId="0" fontId="10" fillId="19" borderId="5" xfId="3" applyFont="1" applyFill="1" applyBorder="1" applyAlignment="1" applyProtection="1">
      <alignment horizontal="center" vertical="center"/>
    </xf>
    <xf numFmtId="0" fontId="10" fillId="19" borderId="23" xfId="3" applyFont="1" applyFill="1" applyBorder="1" applyAlignment="1" applyProtection="1">
      <alignment horizontal="center" vertical="center"/>
    </xf>
    <xf numFmtId="0" fontId="10" fillId="19" borderId="7" xfId="3" applyFont="1" applyFill="1" applyBorder="1" applyAlignment="1" applyProtection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0" fillId="21" borderId="2" xfId="3" applyFont="1" applyFill="1" applyBorder="1" applyAlignment="1" applyProtection="1">
      <alignment horizontal="center" vertical="center" wrapText="1"/>
    </xf>
    <xf numFmtId="0" fontId="10" fillId="21" borderId="5" xfId="3" applyFont="1" applyFill="1" applyBorder="1" applyAlignment="1" applyProtection="1">
      <alignment horizontal="center" vertical="center" wrapText="1"/>
    </xf>
    <xf numFmtId="0" fontId="10" fillId="21" borderId="7" xfId="3" applyFont="1" applyFill="1" applyBorder="1" applyAlignment="1" applyProtection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5" xfId="0" applyFont="1" applyFill="1" applyBorder="1" applyAlignment="1">
      <alignment horizontal="center" vertical="center" wrapText="1"/>
    </xf>
    <xf numFmtId="0" fontId="10" fillId="21" borderId="7" xfId="0" applyFont="1" applyFill="1" applyBorder="1" applyAlignment="1">
      <alignment horizontal="center" vertical="center" wrapText="1"/>
    </xf>
    <xf numFmtId="0" fontId="12" fillId="14" borderId="5" xfId="0" applyFont="1" applyFill="1" applyBorder="1" applyAlignment="1">
      <alignment horizontal="center" vertical="center"/>
    </xf>
    <xf numFmtId="0" fontId="10" fillId="23" borderId="2" xfId="3" applyFont="1" applyFill="1" applyBorder="1" applyAlignment="1" applyProtection="1">
      <alignment horizontal="center" vertical="center" wrapText="1"/>
    </xf>
    <xf numFmtId="0" fontId="10" fillId="23" borderId="5" xfId="3" applyFont="1" applyFill="1" applyBorder="1" applyAlignment="1" applyProtection="1">
      <alignment horizontal="center" vertical="center" wrapText="1"/>
    </xf>
    <xf numFmtId="0" fontId="10" fillId="23" borderId="7" xfId="3" applyFont="1" applyFill="1" applyBorder="1" applyAlignment="1" applyProtection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5" xfId="0" applyFont="1" applyFill="1" applyBorder="1" applyAlignment="1">
      <alignment horizontal="center" vertical="center" wrapText="1"/>
    </xf>
    <xf numFmtId="0" fontId="10" fillId="23" borderId="7" xfId="0" applyFont="1" applyFill="1" applyBorder="1" applyAlignment="1">
      <alignment horizontal="center" vertical="center" wrapText="1"/>
    </xf>
    <xf numFmtId="0" fontId="10" fillId="25" borderId="2" xfId="3" applyFont="1" applyFill="1" applyBorder="1" applyAlignment="1" applyProtection="1">
      <alignment horizontal="center" vertical="center" wrapText="1"/>
    </xf>
    <xf numFmtId="0" fontId="10" fillId="25" borderId="5" xfId="3" applyFont="1" applyFill="1" applyBorder="1" applyAlignment="1" applyProtection="1">
      <alignment horizontal="center" vertical="center" wrapText="1"/>
    </xf>
    <xf numFmtId="0" fontId="10" fillId="25" borderId="7" xfId="3" applyFont="1" applyFill="1" applyBorder="1" applyAlignment="1" applyProtection="1">
      <alignment horizontal="center" vertical="center" wrapText="1"/>
    </xf>
    <xf numFmtId="0" fontId="10" fillId="25" borderId="5" xfId="3" applyFont="1" applyFill="1" applyBorder="1" applyAlignment="1" applyProtection="1">
      <alignment horizontal="center" vertical="center"/>
    </xf>
    <xf numFmtId="0" fontId="10" fillId="25" borderId="23" xfId="3" applyFont="1" applyFill="1" applyBorder="1" applyAlignment="1" applyProtection="1">
      <alignment horizontal="center" vertical="center"/>
    </xf>
  </cellXfs>
  <cellStyles count="6">
    <cellStyle name="40% - Accent1" xfId="3" builtinId="31"/>
    <cellStyle name="Accent1" xfId="2" builtinId="29"/>
    <cellStyle name="Currency" xfId="4" builtinId="4"/>
    <cellStyle name="Heading 1" xfId="1" builtinId="16"/>
    <cellStyle name="Normal" xfId="0" builtinId="0"/>
    <cellStyle name="Percent" xfId="5" builtinId="5"/>
  </cellStyles>
  <dxfs count="12">
    <dxf>
      <font>
        <color theme="2"/>
      </font>
    </dxf>
    <dxf>
      <font>
        <strike val="0"/>
        <u val="none"/>
        <color auto="1"/>
      </font>
      <fill>
        <patternFill>
          <bgColor theme="2"/>
        </patternFill>
      </fill>
    </dxf>
    <dxf>
      <font>
        <color theme="2"/>
      </font>
    </dxf>
    <dxf>
      <font>
        <strike val="0"/>
        <u val="none"/>
        <color auto="1"/>
      </font>
      <fill>
        <patternFill>
          <bgColor theme="2"/>
        </patternFill>
      </fill>
    </dxf>
    <dxf>
      <font>
        <color theme="2"/>
      </font>
    </dxf>
    <dxf>
      <font>
        <strike val="0"/>
        <u val="none"/>
        <color auto="1"/>
      </font>
      <fill>
        <patternFill>
          <bgColor theme="2"/>
        </patternFill>
      </fill>
    </dxf>
    <dxf>
      <font>
        <color theme="2"/>
      </font>
    </dxf>
    <dxf>
      <font>
        <strike val="0"/>
        <u val="none"/>
        <color auto="1"/>
      </font>
      <fill>
        <patternFill>
          <bgColor theme="2"/>
        </patternFill>
      </fill>
    </dxf>
    <dxf>
      <font>
        <color theme="2"/>
      </font>
    </dxf>
    <dxf>
      <font>
        <strike val="0"/>
        <u val="none"/>
        <color auto="1"/>
      </font>
      <fill>
        <patternFill>
          <bgColor theme="2"/>
        </patternFill>
      </fill>
    </dxf>
    <dxf>
      <font>
        <color theme="2"/>
      </font>
    </dxf>
    <dxf>
      <font>
        <strike val="0"/>
        <u val="none"/>
        <color auto="1"/>
      </font>
      <fill>
        <patternFill>
          <bgColor theme="2"/>
        </patternFill>
      </fill>
    </dxf>
  </dxfs>
  <tableStyles count="0" defaultTableStyle="TableStyleMedium2" defaultPivotStyle="PivotStyleLight16"/>
  <colors>
    <mruColors>
      <color rgb="FF7E9DB3"/>
      <color rgb="FF003B68"/>
      <color rgb="FFC3C5E0"/>
      <color rgb="FF888AC1"/>
      <color rgb="FFB8D3EE"/>
      <color rgb="FF72A7DB"/>
      <color rgb="FFEBA4CA"/>
      <color rgb="FFD64795"/>
      <color rgb="FFBDE2DA"/>
      <color rgb="FF7AC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1524000</xdr:colOff>
      <xdr:row>0</xdr:row>
      <xdr:rowOff>66675</xdr:rowOff>
    </xdr:from>
    <xdr:to>
      <xdr:col>5</xdr:col>
      <xdr:colOff>1352550</xdr:colOff>
      <xdr:row>8</xdr:row>
      <xdr:rowOff>95250</xdr:rowOff>
    </xdr:to>
    <xdr:pic>
      <xdr:nvPicPr>
        <xdr:cNvPr id="2" name="Picture 1" descr="Murray PHN - Life in Mind Australia">
          <a:extLst>
            <a:ext uri="{FF2B5EF4-FFF2-40B4-BE49-F238E27FC236}">
              <a16:creationId xmlns:a16="http://schemas.microsoft.com/office/drawing/2014/main" id="{AEC156DB-497F-CF06-2ADA-F29965CC2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66675"/>
          <a:ext cx="2978150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1498600</xdr:colOff>
      <xdr:row>0</xdr:row>
      <xdr:rowOff>66675</xdr:rowOff>
    </xdr:from>
    <xdr:to>
      <xdr:col>5</xdr:col>
      <xdr:colOff>1352550</xdr:colOff>
      <xdr:row>8</xdr:row>
      <xdr:rowOff>95250</xdr:rowOff>
    </xdr:to>
    <xdr:pic>
      <xdr:nvPicPr>
        <xdr:cNvPr id="2" name="Picture 1" descr="Murray PHN - Life in Mind Australia">
          <a:extLst>
            <a:ext uri="{FF2B5EF4-FFF2-40B4-BE49-F238E27FC236}">
              <a16:creationId xmlns:a16="http://schemas.microsoft.com/office/drawing/2014/main" id="{24CBE90C-BF77-479F-A2EC-22A475CEF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5200" y="66675"/>
          <a:ext cx="3003550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66675</xdr:rowOff>
    </xdr:from>
    <xdr:to>
      <xdr:col>5</xdr:col>
      <xdr:colOff>1352550</xdr:colOff>
      <xdr:row>8</xdr:row>
      <xdr:rowOff>95250</xdr:rowOff>
    </xdr:to>
    <xdr:pic>
      <xdr:nvPicPr>
        <xdr:cNvPr id="2" name="Picture 1" descr="Murray PHN - Life in Mind Australia">
          <a:extLst>
            <a:ext uri="{FF2B5EF4-FFF2-40B4-BE49-F238E27FC236}">
              <a16:creationId xmlns:a16="http://schemas.microsoft.com/office/drawing/2014/main" id="{28C45D76-E4A5-4393-B8D9-AE54053B6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800" y="66675"/>
          <a:ext cx="2927350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0</xdr:rowOff>
    </xdr:from>
    <xdr:to>
      <xdr:col>7</xdr:col>
      <xdr:colOff>876300</xdr:colOff>
      <xdr:row>8</xdr:row>
      <xdr:rowOff>28575</xdr:rowOff>
    </xdr:to>
    <xdr:pic>
      <xdr:nvPicPr>
        <xdr:cNvPr id="5" name="Picture 4" descr="Murray PHN - Life in Mind Australia">
          <a:extLst>
            <a:ext uri="{FF2B5EF4-FFF2-40B4-BE49-F238E27FC236}">
              <a16:creationId xmlns:a16="http://schemas.microsoft.com/office/drawing/2014/main" id="{D30400D6-F43A-4301-8650-5C3255B51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0"/>
          <a:ext cx="2997200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469900</xdr:colOff>
      <xdr:row>0</xdr:row>
      <xdr:rowOff>0</xdr:rowOff>
    </xdr:from>
    <xdr:to>
      <xdr:col>7</xdr:col>
      <xdr:colOff>876300</xdr:colOff>
      <xdr:row>8</xdr:row>
      <xdr:rowOff>19050</xdr:rowOff>
    </xdr:to>
    <xdr:pic>
      <xdr:nvPicPr>
        <xdr:cNvPr id="2" name="Picture 1" descr="Murray PHN - Life in Mind Australia">
          <a:extLst>
            <a:ext uri="{FF2B5EF4-FFF2-40B4-BE49-F238E27FC236}">
              <a16:creationId xmlns:a16="http://schemas.microsoft.com/office/drawing/2014/main" id="{07966486-291F-4D3F-8E7D-BEA06B506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1700" y="0"/>
          <a:ext cx="2946400" cy="155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584201</xdr:colOff>
      <xdr:row>0</xdr:row>
      <xdr:rowOff>76200</xdr:rowOff>
    </xdr:from>
    <xdr:to>
      <xdr:col>5</xdr:col>
      <xdr:colOff>1076325</xdr:colOff>
      <xdr:row>8</xdr:row>
      <xdr:rowOff>114300</xdr:rowOff>
    </xdr:to>
    <xdr:pic>
      <xdr:nvPicPr>
        <xdr:cNvPr id="3" name="Picture 2" descr="Murray PHN - Life in Mind Australia">
          <a:extLst>
            <a:ext uri="{FF2B5EF4-FFF2-40B4-BE49-F238E27FC236}">
              <a16:creationId xmlns:a16="http://schemas.microsoft.com/office/drawing/2014/main" id="{31408654-0CC9-4B50-BF3B-49AE837BE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1" y="76200"/>
          <a:ext cx="3032124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48D36-BB09-442A-ACA1-E3D62DD01C1E}">
  <dimension ref="A1:K105"/>
  <sheetViews>
    <sheetView tabSelected="1" topLeftCell="B9" workbookViewId="0">
      <selection activeCell="I17" sqref="I17"/>
    </sheetView>
  </sheetViews>
  <sheetFormatPr defaultColWidth="8.81640625" defaultRowHeight="14.5" x14ac:dyDescent="0.35"/>
  <cols>
    <col min="1" max="1" width="27.453125" style="23" customWidth="1"/>
    <col min="2" max="2" width="64.7265625" style="23" customWidth="1"/>
    <col min="3" max="3" width="17.7265625" style="23" customWidth="1"/>
    <col min="4" max="6" width="20.7265625" style="23" customWidth="1"/>
    <col min="7" max="7" width="50" style="23" bestFit="1" customWidth="1"/>
    <col min="8" max="10" width="18.7265625" style="23" customWidth="1"/>
    <col min="11" max="16384" width="8.81640625" style="23"/>
  </cols>
  <sheetData>
    <row r="1" spans="1:10" x14ac:dyDescent="0.35">
      <c r="A1" s="114" t="s">
        <v>0</v>
      </c>
      <c r="B1" s="114"/>
      <c r="C1" s="114"/>
      <c r="D1" s="114"/>
      <c r="E1" s="114"/>
      <c r="F1" s="114"/>
    </row>
    <row r="2" spans="1:10" x14ac:dyDescent="0.35">
      <c r="A2" s="114"/>
      <c r="B2" s="114"/>
      <c r="C2" s="114"/>
      <c r="D2" s="114"/>
      <c r="E2" s="114"/>
      <c r="F2" s="114"/>
    </row>
    <row r="3" spans="1:10" x14ac:dyDescent="0.35">
      <c r="A3" s="114"/>
      <c r="B3" s="114"/>
      <c r="C3" s="114"/>
      <c r="D3" s="114"/>
      <c r="E3" s="114"/>
      <c r="F3" s="114"/>
    </row>
    <row r="4" spans="1:10" x14ac:dyDescent="0.35">
      <c r="A4" s="114"/>
      <c r="B4" s="114"/>
      <c r="C4" s="114"/>
      <c r="D4" s="114"/>
      <c r="E4" s="114"/>
      <c r="F4" s="114"/>
    </row>
    <row r="5" spans="1:10" x14ac:dyDescent="0.35">
      <c r="A5" s="114"/>
      <c r="B5" s="114"/>
      <c r="C5" s="114"/>
      <c r="D5" s="114"/>
      <c r="E5" s="114"/>
      <c r="F5" s="114"/>
      <c r="H5" s="23" t="s">
        <v>1</v>
      </c>
    </row>
    <row r="6" spans="1:10" x14ac:dyDescent="0.35">
      <c r="A6" s="114"/>
      <c r="B6" s="114"/>
      <c r="C6" s="114"/>
      <c r="D6" s="114"/>
      <c r="E6" s="114"/>
      <c r="F6" s="114"/>
    </row>
    <row r="7" spans="1:10" x14ac:dyDescent="0.35">
      <c r="A7" s="114"/>
      <c r="B7" s="114"/>
      <c r="C7" s="114"/>
      <c r="D7" s="114"/>
      <c r="E7" s="114"/>
      <c r="F7" s="114"/>
    </row>
    <row r="8" spans="1:10" x14ac:dyDescent="0.35">
      <c r="A8" s="114"/>
      <c r="B8" s="114"/>
      <c r="C8" s="114"/>
      <c r="D8" s="114"/>
      <c r="E8" s="114"/>
      <c r="F8" s="114"/>
    </row>
    <row r="9" spans="1:10" x14ac:dyDescent="0.35">
      <c r="A9" s="114"/>
      <c r="B9" s="114"/>
      <c r="C9" s="114"/>
      <c r="D9" s="114"/>
      <c r="E9" s="114"/>
      <c r="F9" s="114"/>
    </row>
    <row r="10" spans="1:10" ht="29" thickBot="1" x14ac:dyDescent="0.4">
      <c r="A10" s="29" t="s">
        <v>2</v>
      </c>
      <c r="B10" s="29" t="s">
        <v>3</v>
      </c>
      <c r="C10" s="29" t="s">
        <v>4</v>
      </c>
      <c r="D10" s="24" t="s">
        <v>5</v>
      </c>
      <c r="E10" s="29" t="s">
        <v>6</v>
      </c>
      <c r="F10" s="29" t="s">
        <v>7</v>
      </c>
      <c r="G10" s="103" t="s">
        <v>8</v>
      </c>
      <c r="H10" s="103"/>
      <c r="I10" s="103"/>
      <c r="J10" s="103"/>
    </row>
    <row r="11" spans="1:10" ht="15" thickBot="1" x14ac:dyDescent="0.4">
      <c r="A11" s="110" t="s">
        <v>9</v>
      </c>
      <c r="B11" s="10" t="s">
        <v>10</v>
      </c>
      <c r="C11" s="10">
        <v>3</v>
      </c>
      <c r="D11" s="4">
        <v>0</v>
      </c>
      <c r="E11" s="30">
        <v>19.600000000000001</v>
      </c>
      <c r="F11" s="31">
        <f>D11*E11</f>
        <v>0</v>
      </c>
      <c r="G11" s="64"/>
      <c r="H11" s="64"/>
      <c r="I11" s="65" t="s">
        <v>11</v>
      </c>
      <c r="J11" s="65" t="s">
        <v>12</v>
      </c>
    </row>
    <row r="12" spans="1:10" ht="15" thickBot="1" x14ac:dyDescent="0.4">
      <c r="A12" s="111"/>
      <c r="B12" s="1" t="s">
        <v>13</v>
      </c>
      <c r="C12" s="1">
        <v>23</v>
      </c>
      <c r="D12" s="7">
        <v>0</v>
      </c>
      <c r="E12" s="32">
        <v>42.85</v>
      </c>
      <c r="F12" s="33">
        <f t="shared" ref="F12:F75" si="0">D12*E12</f>
        <v>0</v>
      </c>
      <c r="G12" s="56" t="s">
        <v>14</v>
      </c>
      <c r="H12" s="25">
        <v>0</v>
      </c>
      <c r="I12" s="57"/>
      <c r="J12" s="58"/>
    </row>
    <row r="13" spans="1:10" x14ac:dyDescent="0.35">
      <c r="A13" s="111"/>
      <c r="B13" s="1" t="s">
        <v>15</v>
      </c>
      <c r="C13" s="1">
        <v>36</v>
      </c>
      <c r="D13" s="7">
        <v>0</v>
      </c>
      <c r="E13" s="32">
        <v>82.9</v>
      </c>
      <c r="F13" s="33">
        <f t="shared" si="0"/>
        <v>0</v>
      </c>
      <c r="G13" s="66" t="s">
        <v>16</v>
      </c>
      <c r="H13" s="1"/>
      <c r="I13" s="1"/>
      <c r="J13" s="42">
        <f>SUM(I14:I18)</f>
        <v>0</v>
      </c>
    </row>
    <row r="14" spans="1:10" x14ac:dyDescent="0.35">
      <c r="A14" s="111"/>
      <c r="B14" s="1" t="s">
        <v>17</v>
      </c>
      <c r="C14" s="1">
        <v>44</v>
      </c>
      <c r="D14" s="7">
        <v>0</v>
      </c>
      <c r="E14" s="32">
        <v>118</v>
      </c>
      <c r="F14" s="33">
        <f t="shared" si="0"/>
        <v>0</v>
      </c>
      <c r="G14" s="61" t="s">
        <v>18</v>
      </c>
      <c r="H14" s="1"/>
      <c r="I14" s="26">
        <v>0</v>
      </c>
      <c r="J14" s="42">
        <f>J13/60</f>
        <v>0</v>
      </c>
    </row>
    <row r="15" spans="1:10" x14ac:dyDescent="0.35">
      <c r="A15" s="111"/>
      <c r="B15" s="1" t="s">
        <v>19</v>
      </c>
      <c r="C15" s="1">
        <v>123</v>
      </c>
      <c r="D15" s="7">
        <v>0</v>
      </c>
      <c r="E15" s="32">
        <v>197.9</v>
      </c>
      <c r="F15" s="33">
        <f t="shared" si="0"/>
        <v>0</v>
      </c>
      <c r="G15" s="61" t="s">
        <v>20</v>
      </c>
      <c r="H15" s="1"/>
      <c r="I15" s="8">
        <f>I14*11.5%</f>
        <v>0</v>
      </c>
      <c r="J15" s="43"/>
    </row>
    <row r="16" spans="1:10" x14ac:dyDescent="0.35">
      <c r="A16" s="111"/>
      <c r="B16" s="21" t="s">
        <v>21</v>
      </c>
      <c r="C16" s="21">
        <v>75880</v>
      </c>
      <c r="D16" s="18">
        <v>0</v>
      </c>
      <c r="E16" s="34">
        <v>21.35</v>
      </c>
      <c r="F16" s="35">
        <f t="shared" si="0"/>
        <v>0</v>
      </c>
      <c r="G16" s="61" t="s">
        <v>22</v>
      </c>
      <c r="H16" s="1"/>
      <c r="I16" s="8">
        <f>I14*9%</f>
        <v>0</v>
      </c>
      <c r="J16" s="43"/>
    </row>
    <row r="17" spans="1:10" x14ac:dyDescent="0.35">
      <c r="A17" s="111"/>
      <c r="B17" s="1" t="s">
        <v>23</v>
      </c>
      <c r="C17" s="1">
        <v>75881</v>
      </c>
      <c r="D17" s="7">
        <v>0</v>
      </c>
      <c r="E17" s="8">
        <v>32.5</v>
      </c>
      <c r="F17" s="33">
        <f t="shared" si="0"/>
        <v>0</v>
      </c>
      <c r="G17" s="61" t="s">
        <v>24</v>
      </c>
      <c r="H17" s="1"/>
      <c r="I17" s="26">
        <f>0</f>
        <v>0</v>
      </c>
      <c r="J17" s="43"/>
    </row>
    <row r="18" spans="1:10" ht="15" thickBot="1" x14ac:dyDescent="0.4">
      <c r="A18" s="111"/>
      <c r="B18" s="1" t="s">
        <v>25</v>
      </c>
      <c r="C18" s="1">
        <v>75882</v>
      </c>
      <c r="D18" s="7">
        <v>0</v>
      </c>
      <c r="E18" s="8">
        <v>34.5</v>
      </c>
      <c r="F18" s="33">
        <f t="shared" si="0"/>
        <v>0</v>
      </c>
      <c r="G18" s="62" t="s">
        <v>26</v>
      </c>
      <c r="H18" s="9"/>
      <c r="I18" s="27">
        <v>0</v>
      </c>
      <c r="J18" s="44"/>
    </row>
    <row r="19" spans="1:10" ht="15" thickBot="1" x14ac:dyDescent="0.4">
      <c r="A19" s="111"/>
      <c r="B19" s="1" t="s">
        <v>27</v>
      </c>
      <c r="C19" s="1">
        <v>75883</v>
      </c>
      <c r="D19" s="7">
        <v>0</v>
      </c>
      <c r="E19" s="8">
        <v>36.65</v>
      </c>
      <c r="F19" s="33">
        <f t="shared" si="0"/>
        <v>0</v>
      </c>
      <c r="G19" s="63" t="s">
        <v>28</v>
      </c>
      <c r="H19" s="57"/>
      <c r="I19" s="57"/>
      <c r="J19" s="45">
        <f>H12*(J13*38*52)</f>
        <v>0</v>
      </c>
    </row>
    <row r="20" spans="1:10" ht="15" customHeight="1" x14ac:dyDescent="0.35">
      <c r="A20" s="111"/>
      <c r="B20" s="1" t="s">
        <v>29</v>
      </c>
      <c r="C20" s="1">
        <v>75884</v>
      </c>
      <c r="D20" s="7">
        <v>0</v>
      </c>
      <c r="E20" s="8">
        <v>38.700000000000003</v>
      </c>
      <c r="F20" s="33">
        <f t="shared" si="0"/>
        <v>0</v>
      </c>
      <c r="G20" s="106" t="s">
        <v>30</v>
      </c>
      <c r="H20" s="107"/>
      <c r="I20" s="107"/>
      <c r="J20" s="107"/>
    </row>
    <row r="21" spans="1:10" ht="15" customHeight="1" thickBot="1" x14ac:dyDescent="0.4">
      <c r="A21" s="111"/>
      <c r="B21" s="1" t="s">
        <v>31</v>
      </c>
      <c r="C21" s="1">
        <v>75885</v>
      </c>
      <c r="D21" s="7">
        <v>0</v>
      </c>
      <c r="E21" s="8">
        <v>41.1</v>
      </c>
      <c r="F21" s="33">
        <f t="shared" si="0"/>
        <v>0</v>
      </c>
      <c r="G21" s="108"/>
      <c r="H21" s="109"/>
      <c r="I21" s="109"/>
      <c r="J21" s="109"/>
    </row>
    <row r="22" spans="1:10" ht="15.75" customHeight="1" x14ac:dyDescent="0.35">
      <c r="A22" s="111"/>
      <c r="B22" s="21" t="s">
        <v>32</v>
      </c>
      <c r="C22" s="21">
        <v>75870</v>
      </c>
      <c r="D22" s="18">
        <v>0</v>
      </c>
      <c r="E22" s="34">
        <v>21.35</v>
      </c>
      <c r="F22" s="35">
        <f t="shared" si="0"/>
        <v>0</v>
      </c>
      <c r="G22" s="67" t="s">
        <v>33</v>
      </c>
      <c r="H22" s="10"/>
      <c r="I22" s="46">
        <f>F94</f>
        <v>0</v>
      </c>
      <c r="J22" s="60"/>
    </row>
    <row r="23" spans="1:10" x14ac:dyDescent="0.35">
      <c r="A23" s="111"/>
      <c r="B23" s="1" t="s">
        <v>34</v>
      </c>
      <c r="C23" s="1">
        <v>75871</v>
      </c>
      <c r="D23" s="7">
        <v>0</v>
      </c>
      <c r="E23" s="8">
        <v>32.5</v>
      </c>
      <c r="F23" s="33">
        <f t="shared" si="0"/>
        <v>0</v>
      </c>
      <c r="G23" s="61" t="s">
        <v>35</v>
      </c>
      <c r="H23" s="1"/>
      <c r="I23" s="47">
        <f>J19</f>
        <v>0</v>
      </c>
      <c r="J23" s="43"/>
    </row>
    <row r="24" spans="1:10" ht="15" thickBot="1" x14ac:dyDescent="0.4">
      <c r="A24" s="111"/>
      <c r="B24" s="1" t="s">
        <v>36</v>
      </c>
      <c r="C24" s="1">
        <v>75873</v>
      </c>
      <c r="D24" s="7">
        <v>0</v>
      </c>
      <c r="E24" s="8">
        <v>34.5</v>
      </c>
      <c r="F24" s="33">
        <f t="shared" si="0"/>
        <v>0</v>
      </c>
      <c r="G24" s="68" t="s">
        <v>37</v>
      </c>
      <c r="H24" s="9"/>
      <c r="I24" s="9"/>
      <c r="J24" s="48">
        <f>I22-I23</f>
        <v>0</v>
      </c>
    </row>
    <row r="25" spans="1:10" x14ac:dyDescent="0.35">
      <c r="A25" s="111"/>
      <c r="B25" s="1" t="s">
        <v>38</v>
      </c>
      <c r="C25" s="1">
        <v>75874</v>
      </c>
      <c r="D25" s="7">
        <v>0</v>
      </c>
      <c r="E25" s="8">
        <v>36.65</v>
      </c>
      <c r="F25" s="33">
        <f t="shared" si="0"/>
        <v>0</v>
      </c>
      <c r="G25" s="1"/>
      <c r="H25" s="1"/>
      <c r="I25" s="1"/>
      <c r="J25" s="1"/>
    </row>
    <row r="26" spans="1:10" x14ac:dyDescent="0.35">
      <c r="A26" s="111"/>
      <c r="B26" s="1" t="s">
        <v>39</v>
      </c>
      <c r="C26" s="1">
        <v>75875</v>
      </c>
      <c r="D26" s="7">
        <v>0</v>
      </c>
      <c r="E26" s="8">
        <v>38.700000000000003</v>
      </c>
      <c r="F26" s="33">
        <f t="shared" si="0"/>
        <v>0</v>
      </c>
      <c r="G26" s="1"/>
      <c r="H26" s="1"/>
      <c r="I26" s="1"/>
      <c r="J26" s="1"/>
    </row>
    <row r="27" spans="1:10" ht="15.75" customHeight="1" thickBot="1" x14ac:dyDescent="0.4">
      <c r="A27" s="112"/>
      <c r="B27" s="1" t="s">
        <v>40</v>
      </c>
      <c r="C27" s="9">
        <v>75876</v>
      </c>
      <c r="D27" s="13">
        <v>0</v>
      </c>
      <c r="E27" s="36">
        <v>41.1</v>
      </c>
      <c r="F27" s="37">
        <f>D27*E27</f>
        <v>0</v>
      </c>
      <c r="G27" s="104" t="s">
        <v>41</v>
      </c>
      <c r="H27" s="105"/>
      <c r="I27" s="105"/>
      <c r="J27" s="105"/>
    </row>
    <row r="28" spans="1:10" ht="15.75" customHeight="1" x14ac:dyDescent="0.35">
      <c r="A28" s="110" t="s">
        <v>42</v>
      </c>
      <c r="B28" s="115" t="s">
        <v>43</v>
      </c>
      <c r="C28" s="3" t="s">
        <v>44</v>
      </c>
      <c r="D28" s="4">
        <v>0</v>
      </c>
      <c r="E28" s="30">
        <v>67.599999999999994</v>
      </c>
      <c r="F28" s="31">
        <f t="shared" si="0"/>
        <v>0</v>
      </c>
      <c r="G28" s="104"/>
      <c r="H28" s="105"/>
      <c r="I28" s="105"/>
      <c r="J28" s="105"/>
    </row>
    <row r="29" spans="1:10" ht="15" thickBot="1" x14ac:dyDescent="0.4">
      <c r="A29" s="111"/>
      <c r="B29" s="116"/>
      <c r="C29" s="6" t="s">
        <v>45</v>
      </c>
      <c r="D29" s="7">
        <v>0</v>
      </c>
      <c r="E29" s="32">
        <v>157.1</v>
      </c>
      <c r="F29" s="33">
        <f t="shared" si="0"/>
        <v>0</v>
      </c>
      <c r="G29" s="54"/>
      <c r="H29" s="54"/>
      <c r="I29" s="55" t="s">
        <v>11</v>
      </c>
      <c r="J29" s="55" t="s">
        <v>12</v>
      </c>
    </row>
    <row r="30" spans="1:10" ht="15" thickBot="1" x14ac:dyDescent="0.4">
      <c r="A30" s="111"/>
      <c r="B30" s="116"/>
      <c r="C30" s="6" t="s">
        <v>46</v>
      </c>
      <c r="D30" s="7">
        <v>0</v>
      </c>
      <c r="E30" s="32">
        <v>216.8</v>
      </c>
      <c r="F30" s="33">
        <f t="shared" si="0"/>
        <v>0</v>
      </c>
      <c r="G30" s="56" t="s">
        <v>14</v>
      </c>
      <c r="H30" s="25">
        <v>0</v>
      </c>
      <c r="I30" s="57"/>
      <c r="J30" s="58"/>
    </row>
    <row r="31" spans="1:10" x14ac:dyDescent="0.35">
      <c r="A31" s="111"/>
      <c r="B31" s="116"/>
      <c r="C31" s="6" t="s">
        <v>47</v>
      </c>
      <c r="D31" s="7">
        <v>0</v>
      </c>
      <c r="E31" s="32">
        <v>306.25</v>
      </c>
      <c r="F31" s="33">
        <f t="shared" si="0"/>
        <v>0</v>
      </c>
      <c r="G31" s="59" t="s">
        <v>48</v>
      </c>
      <c r="H31" s="10"/>
      <c r="I31" s="10"/>
      <c r="J31" s="60"/>
    </row>
    <row r="32" spans="1:10" x14ac:dyDescent="0.35">
      <c r="A32" s="111"/>
      <c r="B32" s="117" t="s">
        <v>49</v>
      </c>
      <c r="C32" s="17" t="s">
        <v>44</v>
      </c>
      <c r="D32" s="18">
        <v>0</v>
      </c>
      <c r="E32" s="34">
        <v>67.599999999999994</v>
      </c>
      <c r="F32" s="35">
        <f t="shared" si="0"/>
        <v>0</v>
      </c>
      <c r="G32" s="61" t="s">
        <v>50</v>
      </c>
      <c r="H32" s="28">
        <v>0</v>
      </c>
      <c r="I32" s="47">
        <f>F94*H32</f>
        <v>0</v>
      </c>
      <c r="J32" s="43"/>
    </row>
    <row r="33" spans="1:10" x14ac:dyDescent="0.35">
      <c r="A33" s="111"/>
      <c r="B33" s="116"/>
      <c r="C33" s="6" t="s">
        <v>45</v>
      </c>
      <c r="D33" s="7">
        <v>0</v>
      </c>
      <c r="E33" s="32">
        <v>157.1</v>
      </c>
      <c r="F33" s="33">
        <f t="shared" si="0"/>
        <v>0</v>
      </c>
      <c r="G33" s="61" t="s">
        <v>51</v>
      </c>
      <c r="H33" s="49">
        <f>100%-H32</f>
        <v>1</v>
      </c>
      <c r="I33" s="47">
        <f>F94*H33</f>
        <v>0</v>
      </c>
      <c r="J33" s="43"/>
    </row>
    <row r="34" spans="1:10" x14ac:dyDescent="0.35">
      <c r="A34" s="111"/>
      <c r="B34" s="116"/>
      <c r="C34" s="6" t="s">
        <v>46</v>
      </c>
      <c r="D34" s="7">
        <v>0</v>
      </c>
      <c r="E34" s="32">
        <v>216.8</v>
      </c>
      <c r="F34" s="33">
        <f t="shared" si="0"/>
        <v>0</v>
      </c>
      <c r="G34" s="61" t="s">
        <v>24</v>
      </c>
      <c r="H34" s="1"/>
      <c r="I34" s="26">
        <v>0</v>
      </c>
      <c r="J34" s="43"/>
    </row>
    <row r="35" spans="1:10" ht="15" thickBot="1" x14ac:dyDescent="0.4">
      <c r="A35" s="111"/>
      <c r="B35" s="118"/>
      <c r="C35" s="19" t="s">
        <v>47</v>
      </c>
      <c r="D35" s="14">
        <v>0</v>
      </c>
      <c r="E35" s="32">
        <v>306.25</v>
      </c>
      <c r="F35" s="38">
        <f t="shared" si="0"/>
        <v>0</v>
      </c>
      <c r="G35" s="62" t="s">
        <v>52</v>
      </c>
      <c r="H35" s="9"/>
      <c r="I35" s="27">
        <v>0</v>
      </c>
      <c r="J35" s="44"/>
    </row>
    <row r="36" spans="1:10" ht="15" thickBot="1" x14ac:dyDescent="0.4">
      <c r="A36" s="111"/>
      <c r="B36" s="116" t="s">
        <v>53</v>
      </c>
      <c r="C36" s="6" t="s">
        <v>44</v>
      </c>
      <c r="D36" s="7">
        <v>0</v>
      </c>
      <c r="E36" s="34">
        <v>67.599999999999994</v>
      </c>
      <c r="F36" s="33">
        <f t="shared" si="0"/>
        <v>0</v>
      </c>
      <c r="G36" s="63" t="s">
        <v>54</v>
      </c>
      <c r="H36" s="57"/>
      <c r="I36" s="57"/>
      <c r="J36" s="50">
        <f>(I33*H30)-I34-I35</f>
        <v>0</v>
      </c>
    </row>
    <row r="37" spans="1:10" x14ac:dyDescent="0.35">
      <c r="A37" s="111"/>
      <c r="B37" s="116"/>
      <c r="C37" s="6" t="s">
        <v>45</v>
      </c>
      <c r="D37" s="7">
        <v>0</v>
      </c>
      <c r="E37" s="32">
        <v>157.1</v>
      </c>
      <c r="F37" s="33">
        <f t="shared" si="0"/>
        <v>0</v>
      </c>
    </row>
    <row r="38" spans="1:10" x14ac:dyDescent="0.35">
      <c r="A38" s="111"/>
      <c r="B38" s="116"/>
      <c r="C38" s="6" t="s">
        <v>46</v>
      </c>
      <c r="D38" s="7">
        <v>0</v>
      </c>
      <c r="E38" s="32">
        <v>216.8</v>
      </c>
      <c r="F38" s="33">
        <f t="shared" si="0"/>
        <v>0</v>
      </c>
    </row>
    <row r="39" spans="1:10" x14ac:dyDescent="0.35">
      <c r="A39" s="111"/>
      <c r="B39" s="116"/>
      <c r="C39" s="6" t="s">
        <v>47</v>
      </c>
      <c r="D39" s="7">
        <v>0</v>
      </c>
      <c r="E39" s="32">
        <v>306.25</v>
      </c>
      <c r="F39" s="33">
        <f t="shared" si="0"/>
        <v>0</v>
      </c>
    </row>
    <row r="40" spans="1:10" x14ac:dyDescent="0.35">
      <c r="A40" s="111"/>
      <c r="B40" s="16" t="s">
        <v>55</v>
      </c>
      <c r="C40" s="17">
        <v>715</v>
      </c>
      <c r="D40" s="18">
        <v>0</v>
      </c>
      <c r="E40" s="34">
        <v>241.85</v>
      </c>
      <c r="F40" s="35">
        <f t="shared" si="0"/>
        <v>0</v>
      </c>
    </row>
    <row r="41" spans="1:10" x14ac:dyDescent="0.35">
      <c r="A41" s="111"/>
      <c r="B41" s="20" t="s">
        <v>56</v>
      </c>
      <c r="C41" s="19">
        <v>10987</v>
      </c>
      <c r="D41" s="14">
        <v>0</v>
      </c>
      <c r="E41" s="39">
        <v>27.3</v>
      </c>
      <c r="F41" s="38">
        <f t="shared" si="0"/>
        <v>0</v>
      </c>
    </row>
    <row r="42" spans="1:10" ht="15" thickBot="1" x14ac:dyDescent="0.4">
      <c r="A42" s="112"/>
      <c r="B42" s="15" t="s">
        <v>57</v>
      </c>
      <c r="C42" s="12">
        <v>699</v>
      </c>
      <c r="D42" s="13">
        <v>0</v>
      </c>
      <c r="E42" s="36">
        <v>82.9</v>
      </c>
      <c r="F42" s="37">
        <f t="shared" si="0"/>
        <v>0</v>
      </c>
    </row>
    <row r="43" spans="1:10" x14ac:dyDescent="0.35">
      <c r="A43" s="110" t="s">
        <v>58</v>
      </c>
      <c r="B43" s="2" t="s">
        <v>59</v>
      </c>
      <c r="C43" s="3">
        <v>721</v>
      </c>
      <c r="D43" s="4">
        <v>0</v>
      </c>
      <c r="E43" s="30">
        <v>164.35</v>
      </c>
      <c r="F43" s="31">
        <f t="shared" si="0"/>
        <v>0</v>
      </c>
    </row>
    <row r="44" spans="1:10" x14ac:dyDescent="0.35">
      <c r="A44" s="111"/>
      <c r="B44" s="5" t="s">
        <v>60</v>
      </c>
      <c r="C44" s="6">
        <v>723</v>
      </c>
      <c r="D44" s="7">
        <v>0</v>
      </c>
      <c r="E44" s="32">
        <v>130.25</v>
      </c>
      <c r="F44" s="33">
        <f t="shared" si="0"/>
        <v>0</v>
      </c>
    </row>
    <row r="45" spans="1:10" x14ac:dyDescent="0.35">
      <c r="A45" s="111"/>
      <c r="B45" s="5" t="s">
        <v>61</v>
      </c>
      <c r="C45" s="6">
        <v>732</v>
      </c>
      <c r="D45" s="7">
        <v>0</v>
      </c>
      <c r="E45" s="32">
        <v>82.1</v>
      </c>
      <c r="F45" s="33">
        <f t="shared" si="0"/>
        <v>0</v>
      </c>
    </row>
    <row r="46" spans="1:10" x14ac:dyDescent="0.35">
      <c r="A46" s="111"/>
      <c r="B46" s="5" t="s">
        <v>62</v>
      </c>
      <c r="C46" s="6">
        <v>732</v>
      </c>
      <c r="D46" s="7">
        <v>0</v>
      </c>
      <c r="E46" s="32">
        <v>82.1</v>
      </c>
      <c r="F46" s="33">
        <f t="shared" si="0"/>
        <v>0</v>
      </c>
    </row>
    <row r="47" spans="1:10" x14ac:dyDescent="0.35">
      <c r="A47" s="111"/>
      <c r="B47" s="5" t="s">
        <v>63</v>
      </c>
      <c r="C47" s="6">
        <v>729</v>
      </c>
      <c r="D47" s="7">
        <v>0</v>
      </c>
      <c r="E47" s="32">
        <v>80.400000000000006</v>
      </c>
      <c r="F47" s="33">
        <f t="shared" si="0"/>
        <v>0</v>
      </c>
    </row>
    <row r="48" spans="1:10" x14ac:dyDescent="0.35">
      <c r="A48" s="111"/>
      <c r="B48" s="5" t="s">
        <v>64</v>
      </c>
      <c r="C48" s="6">
        <v>10997</v>
      </c>
      <c r="D48" s="7">
        <v>0</v>
      </c>
      <c r="E48" s="32">
        <v>13.65</v>
      </c>
      <c r="F48" s="33">
        <f t="shared" si="0"/>
        <v>0</v>
      </c>
    </row>
    <row r="49" spans="1:6" ht="15" thickBot="1" x14ac:dyDescent="0.4">
      <c r="A49" s="112"/>
      <c r="B49" s="15" t="s">
        <v>65</v>
      </c>
      <c r="C49" s="12">
        <v>900</v>
      </c>
      <c r="D49" s="13">
        <v>0</v>
      </c>
      <c r="E49" s="36">
        <v>163.69999999999999</v>
      </c>
      <c r="F49" s="37">
        <f t="shared" si="0"/>
        <v>0</v>
      </c>
    </row>
    <row r="50" spans="1:6" x14ac:dyDescent="0.35">
      <c r="A50" s="110" t="s">
        <v>66</v>
      </c>
      <c r="B50" s="115" t="s">
        <v>67</v>
      </c>
      <c r="C50" s="3" t="s">
        <v>68</v>
      </c>
      <c r="D50" s="4">
        <v>0</v>
      </c>
      <c r="E50" s="30">
        <v>81.7</v>
      </c>
      <c r="F50" s="31">
        <f t="shared" si="0"/>
        <v>0</v>
      </c>
    </row>
    <row r="51" spans="1:6" x14ac:dyDescent="0.35">
      <c r="A51" s="111"/>
      <c r="B51" s="116"/>
      <c r="C51" s="6" t="s">
        <v>69</v>
      </c>
      <c r="D51" s="7">
        <v>0</v>
      </c>
      <c r="E51" s="32">
        <v>120.25</v>
      </c>
      <c r="F51" s="33">
        <f t="shared" si="0"/>
        <v>0</v>
      </c>
    </row>
    <row r="52" spans="1:6" x14ac:dyDescent="0.35">
      <c r="A52" s="111"/>
      <c r="B52" s="117" t="s">
        <v>70</v>
      </c>
      <c r="C52" s="17" t="s">
        <v>71</v>
      </c>
      <c r="D52" s="18">
        <v>0</v>
      </c>
      <c r="E52" s="34">
        <v>103.7</v>
      </c>
      <c r="F52" s="35">
        <f t="shared" si="0"/>
        <v>0</v>
      </c>
    </row>
    <row r="53" spans="1:6" x14ac:dyDescent="0.35">
      <c r="A53" s="111"/>
      <c r="B53" s="118"/>
      <c r="C53" s="19" t="s">
        <v>72</v>
      </c>
      <c r="D53" s="14">
        <v>0</v>
      </c>
      <c r="E53" s="39">
        <v>152.80000000000001</v>
      </c>
      <c r="F53" s="38">
        <f t="shared" si="0"/>
        <v>0</v>
      </c>
    </row>
    <row r="54" spans="1:6" x14ac:dyDescent="0.35">
      <c r="A54" s="111"/>
      <c r="B54" s="11" t="s">
        <v>73</v>
      </c>
      <c r="C54" s="6" t="s">
        <v>74</v>
      </c>
      <c r="D54" s="7">
        <v>0</v>
      </c>
      <c r="E54" s="8">
        <v>80.55</v>
      </c>
      <c r="F54" s="33">
        <f t="shared" si="0"/>
        <v>0</v>
      </c>
    </row>
    <row r="55" spans="1:6" x14ac:dyDescent="0.35">
      <c r="A55" s="111"/>
      <c r="B55" s="11" t="s">
        <v>75</v>
      </c>
      <c r="C55" s="6" t="s">
        <v>76</v>
      </c>
      <c r="D55" s="7">
        <v>0</v>
      </c>
      <c r="E55" s="8">
        <v>59.2</v>
      </c>
      <c r="F55" s="33">
        <f t="shared" si="0"/>
        <v>0</v>
      </c>
    </row>
    <row r="56" spans="1:6" x14ac:dyDescent="0.35">
      <c r="A56" s="111"/>
      <c r="B56" s="11" t="s">
        <v>73</v>
      </c>
      <c r="C56" s="6" t="s">
        <v>77</v>
      </c>
      <c r="D56" s="7">
        <v>0</v>
      </c>
      <c r="E56" s="8">
        <v>137.75</v>
      </c>
      <c r="F56" s="33">
        <f t="shared" si="0"/>
        <v>0</v>
      </c>
    </row>
    <row r="57" spans="1:6" x14ac:dyDescent="0.35">
      <c r="A57" s="111"/>
      <c r="B57" s="11" t="s">
        <v>75</v>
      </c>
      <c r="C57" s="6" t="s">
        <v>78</v>
      </c>
      <c r="D57" s="7">
        <v>0</v>
      </c>
      <c r="E57" s="8">
        <v>101.45</v>
      </c>
      <c r="F57" s="33">
        <f t="shared" si="0"/>
        <v>0</v>
      </c>
    </row>
    <row r="58" spans="1:6" x14ac:dyDescent="0.35">
      <c r="A58" s="111"/>
      <c r="B58" s="11" t="s">
        <v>73</v>
      </c>
      <c r="C58" s="6" t="s">
        <v>79</v>
      </c>
      <c r="D58" s="7">
        <v>0</v>
      </c>
      <c r="E58" s="8">
        <v>229.65</v>
      </c>
      <c r="F58" s="33">
        <f t="shared" si="0"/>
        <v>0</v>
      </c>
    </row>
    <row r="59" spans="1:6" x14ac:dyDescent="0.35">
      <c r="A59" s="111"/>
      <c r="B59" s="11" t="s">
        <v>75</v>
      </c>
      <c r="C59" s="6" t="s">
        <v>80</v>
      </c>
      <c r="D59" s="7">
        <v>0</v>
      </c>
      <c r="E59" s="8">
        <v>168.8</v>
      </c>
      <c r="F59" s="33">
        <f t="shared" si="0"/>
        <v>0</v>
      </c>
    </row>
    <row r="60" spans="1:6" x14ac:dyDescent="0.35">
      <c r="A60" s="111"/>
      <c r="B60" s="22" t="s">
        <v>81</v>
      </c>
      <c r="C60" s="17">
        <v>2712</v>
      </c>
      <c r="D60" s="18">
        <v>0</v>
      </c>
      <c r="E60" s="34">
        <v>81.7</v>
      </c>
      <c r="F60" s="35">
        <f t="shared" si="0"/>
        <v>0</v>
      </c>
    </row>
    <row r="61" spans="1:6" ht="15" thickBot="1" x14ac:dyDescent="0.4">
      <c r="A61" s="112"/>
      <c r="B61" s="15" t="s">
        <v>82</v>
      </c>
      <c r="C61" s="12">
        <v>2713</v>
      </c>
      <c r="D61" s="13">
        <v>0</v>
      </c>
      <c r="E61" s="36">
        <v>81.7</v>
      </c>
      <c r="F61" s="37">
        <f t="shared" si="0"/>
        <v>0</v>
      </c>
    </row>
    <row r="62" spans="1:6" x14ac:dyDescent="0.35">
      <c r="A62" s="110" t="s">
        <v>83</v>
      </c>
      <c r="B62" s="115" t="s">
        <v>84</v>
      </c>
      <c r="C62" s="3" t="s">
        <v>85</v>
      </c>
      <c r="D62" s="4">
        <v>0</v>
      </c>
      <c r="E62" s="30">
        <v>81.7</v>
      </c>
      <c r="F62" s="31">
        <f t="shared" si="0"/>
        <v>0</v>
      </c>
    </row>
    <row r="63" spans="1:6" x14ac:dyDescent="0.35">
      <c r="A63" s="111"/>
      <c r="B63" s="116"/>
      <c r="C63" s="6" t="s">
        <v>86</v>
      </c>
      <c r="D63" s="7">
        <v>0</v>
      </c>
      <c r="E63" s="32">
        <v>120.25</v>
      </c>
      <c r="F63" s="33">
        <f t="shared" si="0"/>
        <v>0</v>
      </c>
    </row>
    <row r="64" spans="1:6" x14ac:dyDescent="0.35">
      <c r="A64" s="111"/>
      <c r="B64" s="117" t="s">
        <v>87</v>
      </c>
      <c r="C64" s="17" t="s">
        <v>88</v>
      </c>
      <c r="D64" s="18">
        <v>0</v>
      </c>
      <c r="E64" s="34">
        <v>103.7</v>
      </c>
      <c r="F64" s="35">
        <f t="shared" si="0"/>
        <v>0</v>
      </c>
    </row>
    <row r="65" spans="1:11" x14ac:dyDescent="0.35">
      <c r="A65" s="111"/>
      <c r="B65" s="118"/>
      <c r="C65" s="19" t="s">
        <v>89</v>
      </c>
      <c r="D65" s="14">
        <v>0</v>
      </c>
      <c r="E65" s="39">
        <v>152.80000000000001</v>
      </c>
      <c r="F65" s="38">
        <f t="shared" si="0"/>
        <v>0</v>
      </c>
    </row>
    <row r="66" spans="1:11" ht="15" thickBot="1" x14ac:dyDescent="0.4">
      <c r="A66" s="112"/>
      <c r="B66" s="9" t="s">
        <v>90</v>
      </c>
      <c r="C66" s="9">
        <v>90264</v>
      </c>
      <c r="D66" s="13">
        <v>0</v>
      </c>
      <c r="E66" s="36">
        <v>81.7</v>
      </c>
      <c r="F66" s="37">
        <f t="shared" si="0"/>
        <v>0</v>
      </c>
    </row>
    <row r="67" spans="1:11" x14ac:dyDescent="0.35">
      <c r="A67" s="110" t="s">
        <v>91</v>
      </c>
      <c r="B67" s="10" t="s">
        <v>92</v>
      </c>
      <c r="C67" s="10">
        <v>16500</v>
      </c>
      <c r="D67" s="4">
        <v>0</v>
      </c>
      <c r="E67" s="30">
        <v>45.65</v>
      </c>
      <c r="F67" s="31">
        <f t="shared" si="0"/>
        <v>0</v>
      </c>
    </row>
    <row r="68" spans="1:11" x14ac:dyDescent="0.35">
      <c r="A68" s="111"/>
      <c r="B68" s="1" t="s">
        <v>93</v>
      </c>
      <c r="C68" s="1">
        <v>14206</v>
      </c>
      <c r="D68" s="7">
        <v>0</v>
      </c>
      <c r="E68" s="32">
        <v>34.5</v>
      </c>
      <c r="F68" s="33">
        <f t="shared" si="0"/>
        <v>0</v>
      </c>
      <c r="K68" s="23" t="s">
        <v>94</v>
      </c>
    </row>
    <row r="69" spans="1:11" x14ac:dyDescent="0.35">
      <c r="A69" s="111"/>
      <c r="B69" s="1" t="s">
        <v>95</v>
      </c>
      <c r="C69" s="1">
        <v>30062</v>
      </c>
      <c r="D69" s="7">
        <v>0</v>
      </c>
      <c r="E69" s="32">
        <v>58.85</v>
      </c>
      <c r="F69" s="33">
        <f t="shared" si="0"/>
        <v>0</v>
      </c>
    </row>
    <row r="70" spans="1:11" x14ac:dyDescent="0.35">
      <c r="A70" s="111"/>
      <c r="B70" s="1" t="s">
        <v>96</v>
      </c>
      <c r="C70" s="1">
        <v>35503</v>
      </c>
      <c r="D70" s="7">
        <v>0</v>
      </c>
      <c r="E70" s="32">
        <v>77.650000000000006</v>
      </c>
      <c r="F70" s="33">
        <f t="shared" si="0"/>
        <v>0</v>
      </c>
    </row>
    <row r="71" spans="1:11" ht="15" thickBot="1" x14ac:dyDescent="0.4">
      <c r="A71" s="111"/>
      <c r="B71" s="1" t="s">
        <v>97</v>
      </c>
      <c r="C71" s="1">
        <v>73806</v>
      </c>
      <c r="D71" s="7">
        <v>0</v>
      </c>
      <c r="E71" s="32">
        <v>8.65</v>
      </c>
      <c r="F71" s="33">
        <f t="shared" si="0"/>
        <v>0</v>
      </c>
    </row>
    <row r="72" spans="1:11" x14ac:dyDescent="0.35">
      <c r="A72" s="110" t="s">
        <v>98</v>
      </c>
      <c r="B72" s="10" t="s">
        <v>99</v>
      </c>
      <c r="C72" s="3" t="s">
        <v>100</v>
      </c>
      <c r="D72" s="4">
        <v>0</v>
      </c>
      <c r="E72" s="30">
        <v>490.65</v>
      </c>
      <c r="F72" s="31">
        <f t="shared" si="0"/>
        <v>0</v>
      </c>
    </row>
    <row r="73" spans="1:11" ht="15" thickBot="1" x14ac:dyDescent="0.4">
      <c r="A73" s="112"/>
      <c r="B73" s="9" t="s">
        <v>101</v>
      </c>
      <c r="C73" s="12" t="s">
        <v>102</v>
      </c>
      <c r="D73" s="13">
        <v>0</v>
      </c>
      <c r="E73" s="36">
        <v>512.04999999999995</v>
      </c>
      <c r="F73" s="37">
        <f t="shared" si="0"/>
        <v>0</v>
      </c>
    </row>
    <row r="74" spans="1:11" x14ac:dyDescent="0.35">
      <c r="A74" s="110" t="s">
        <v>103</v>
      </c>
      <c r="B74" s="10" t="s">
        <v>104</v>
      </c>
      <c r="C74" s="10">
        <v>11707</v>
      </c>
      <c r="D74" s="4">
        <v>0</v>
      </c>
      <c r="E74" s="30">
        <v>17.850000000000001</v>
      </c>
      <c r="F74" s="31">
        <f t="shared" si="0"/>
        <v>0</v>
      </c>
    </row>
    <row r="75" spans="1:11" x14ac:dyDescent="0.35">
      <c r="A75" s="111"/>
      <c r="B75" s="1" t="s">
        <v>105</v>
      </c>
      <c r="C75" s="1">
        <v>11505</v>
      </c>
      <c r="D75" s="7">
        <v>0</v>
      </c>
      <c r="E75" s="8">
        <v>39.9</v>
      </c>
      <c r="F75" s="33">
        <f t="shared" si="0"/>
        <v>0</v>
      </c>
    </row>
    <row r="76" spans="1:11" x14ac:dyDescent="0.35">
      <c r="A76" s="111"/>
      <c r="B76" s="1" t="s">
        <v>106</v>
      </c>
      <c r="C76" s="1">
        <v>11506</v>
      </c>
      <c r="D76" s="7">
        <v>0</v>
      </c>
      <c r="E76" s="8">
        <v>19.95</v>
      </c>
      <c r="F76" s="33">
        <f>D76*E76</f>
        <v>0</v>
      </c>
    </row>
    <row r="77" spans="1:11" x14ac:dyDescent="0.35">
      <c r="A77" s="111"/>
      <c r="B77" s="1" t="s">
        <v>107</v>
      </c>
      <c r="C77" s="1">
        <v>11610</v>
      </c>
      <c r="D77" s="7">
        <v>0</v>
      </c>
      <c r="E77" s="8">
        <v>61.7</v>
      </c>
      <c r="F77" s="33">
        <f>D77*E77</f>
        <v>0</v>
      </c>
    </row>
    <row r="78" spans="1:11" ht="15" thickBot="1" x14ac:dyDescent="0.4">
      <c r="A78" s="112"/>
      <c r="B78" s="9" t="s">
        <v>108</v>
      </c>
      <c r="C78" s="9">
        <v>11607</v>
      </c>
      <c r="D78" s="13">
        <v>0</v>
      </c>
      <c r="E78" s="36">
        <v>99.75</v>
      </c>
      <c r="F78" s="37">
        <f>D78*E78</f>
        <v>0</v>
      </c>
    </row>
    <row r="79" spans="1:11" x14ac:dyDescent="0.35">
      <c r="A79" s="119" t="s">
        <v>109</v>
      </c>
      <c r="B79" s="10" t="s">
        <v>110</v>
      </c>
      <c r="C79" s="10">
        <v>90001</v>
      </c>
      <c r="D79" s="4">
        <v>0</v>
      </c>
      <c r="E79" s="30">
        <v>62.65</v>
      </c>
      <c r="F79" s="31">
        <f t="shared" ref="F79:F93" si="1">D79*E79</f>
        <v>0</v>
      </c>
    </row>
    <row r="80" spans="1:11" x14ac:dyDescent="0.35">
      <c r="A80" s="120"/>
      <c r="B80" s="1" t="s">
        <v>111</v>
      </c>
      <c r="C80" s="1">
        <v>90005</v>
      </c>
      <c r="D80" s="7">
        <v>0</v>
      </c>
      <c r="E80" s="8">
        <v>127.3</v>
      </c>
      <c r="F80" s="33">
        <f t="shared" si="1"/>
        <v>0</v>
      </c>
    </row>
    <row r="81" spans="1:6" x14ac:dyDescent="0.35">
      <c r="A81" s="120"/>
      <c r="B81" s="1" t="s">
        <v>112</v>
      </c>
      <c r="C81" s="1">
        <v>90020</v>
      </c>
      <c r="D81" s="7">
        <v>0</v>
      </c>
      <c r="E81" s="8">
        <v>19.600000000000001</v>
      </c>
      <c r="F81" s="33">
        <f t="shared" si="1"/>
        <v>0</v>
      </c>
    </row>
    <row r="82" spans="1:6" x14ac:dyDescent="0.35">
      <c r="A82" s="120"/>
      <c r="B82" s="1" t="s">
        <v>113</v>
      </c>
      <c r="C82" s="1">
        <v>90035</v>
      </c>
      <c r="D82" s="7">
        <v>0</v>
      </c>
      <c r="E82" s="8">
        <v>42.85</v>
      </c>
      <c r="F82" s="33">
        <f t="shared" si="1"/>
        <v>0</v>
      </c>
    </row>
    <row r="83" spans="1:6" x14ac:dyDescent="0.35">
      <c r="A83" s="120"/>
      <c r="B83" s="1" t="s">
        <v>114</v>
      </c>
      <c r="C83" s="1">
        <v>90043</v>
      </c>
      <c r="D83" s="7">
        <v>0</v>
      </c>
      <c r="E83" s="8">
        <v>82.9</v>
      </c>
      <c r="F83" s="33">
        <f t="shared" si="1"/>
        <v>0</v>
      </c>
    </row>
    <row r="84" spans="1:6" x14ac:dyDescent="0.35">
      <c r="A84" s="120"/>
      <c r="B84" s="1" t="s">
        <v>115</v>
      </c>
      <c r="C84" s="1">
        <v>90051</v>
      </c>
      <c r="D84" s="7">
        <v>0</v>
      </c>
      <c r="E84" s="8">
        <v>122.15</v>
      </c>
      <c r="F84" s="33">
        <f t="shared" si="1"/>
        <v>0</v>
      </c>
    </row>
    <row r="85" spans="1:6" x14ac:dyDescent="0.35">
      <c r="A85" s="120"/>
      <c r="B85" s="1" t="s">
        <v>116</v>
      </c>
      <c r="C85" s="1">
        <v>90054</v>
      </c>
      <c r="D85" s="7">
        <v>0</v>
      </c>
      <c r="E85" s="8">
        <v>197.9</v>
      </c>
      <c r="F85" s="33">
        <f t="shared" si="1"/>
        <v>0</v>
      </c>
    </row>
    <row r="86" spans="1:6" x14ac:dyDescent="0.35">
      <c r="A86" s="120"/>
      <c r="B86" s="1" t="s">
        <v>117</v>
      </c>
      <c r="C86" s="1">
        <v>5028</v>
      </c>
      <c r="D86" s="7">
        <v>0</v>
      </c>
      <c r="E86" s="8">
        <v>59.6</v>
      </c>
      <c r="F86" s="33">
        <f t="shared" si="1"/>
        <v>0</v>
      </c>
    </row>
    <row r="87" spans="1:6" x14ac:dyDescent="0.35">
      <c r="A87" s="120"/>
      <c r="B87" s="1" t="s">
        <v>118</v>
      </c>
      <c r="C87" s="1">
        <v>5049</v>
      </c>
      <c r="D87" s="7">
        <v>0</v>
      </c>
      <c r="E87" s="8">
        <v>99.5</v>
      </c>
      <c r="F87" s="33">
        <f t="shared" si="1"/>
        <v>0</v>
      </c>
    </row>
    <row r="88" spans="1:6" x14ac:dyDescent="0.35">
      <c r="A88" s="120"/>
      <c r="B88" s="1" t="s">
        <v>119</v>
      </c>
      <c r="C88" s="1">
        <v>5067</v>
      </c>
      <c r="D88" s="7">
        <v>0</v>
      </c>
      <c r="E88" s="8">
        <v>138</v>
      </c>
      <c r="F88" s="33">
        <f t="shared" si="1"/>
        <v>0</v>
      </c>
    </row>
    <row r="89" spans="1:6" x14ac:dyDescent="0.35">
      <c r="A89" s="120"/>
      <c r="B89" s="1" t="s">
        <v>120</v>
      </c>
      <c r="C89" s="1">
        <v>5077</v>
      </c>
      <c r="D89" s="7">
        <v>0</v>
      </c>
      <c r="E89" s="8">
        <v>231.75</v>
      </c>
      <c r="F89" s="33">
        <f t="shared" si="1"/>
        <v>0</v>
      </c>
    </row>
    <row r="90" spans="1:6" x14ac:dyDescent="0.35">
      <c r="A90" s="120"/>
      <c r="B90" s="1" t="s">
        <v>121</v>
      </c>
      <c r="C90" s="1">
        <v>903</v>
      </c>
      <c r="D90" s="7">
        <v>0</v>
      </c>
      <c r="E90" s="8">
        <v>120.8</v>
      </c>
      <c r="F90" s="33">
        <f t="shared" si="1"/>
        <v>0</v>
      </c>
    </row>
    <row r="91" spans="1:6" x14ac:dyDescent="0.35">
      <c r="A91" s="120"/>
      <c r="B91" s="1" t="s">
        <v>122</v>
      </c>
      <c r="C91" s="1">
        <v>750</v>
      </c>
      <c r="D91" s="7">
        <v>0</v>
      </c>
      <c r="E91" s="8">
        <v>101.45</v>
      </c>
      <c r="F91" s="33">
        <f t="shared" si="1"/>
        <v>0</v>
      </c>
    </row>
    <row r="92" spans="1:6" x14ac:dyDescent="0.35">
      <c r="A92" s="120"/>
      <c r="B92" s="1" t="s">
        <v>123</v>
      </c>
      <c r="C92" s="1">
        <v>758</v>
      </c>
      <c r="D92" s="7">
        <v>0</v>
      </c>
      <c r="E92" s="8">
        <v>168.8</v>
      </c>
      <c r="F92" s="33">
        <f t="shared" si="1"/>
        <v>0</v>
      </c>
    </row>
    <row r="93" spans="1:6" ht="15" thickBot="1" x14ac:dyDescent="0.4">
      <c r="A93" s="121"/>
      <c r="B93" s="9" t="s">
        <v>124</v>
      </c>
      <c r="C93" s="9">
        <v>731</v>
      </c>
      <c r="D93" s="13">
        <v>0</v>
      </c>
      <c r="E93" s="36">
        <v>80.2</v>
      </c>
      <c r="F93" s="37">
        <f t="shared" si="1"/>
        <v>0</v>
      </c>
    </row>
    <row r="94" spans="1:6" ht="20" thickBot="1" x14ac:dyDescent="0.5">
      <c r="E94" s="40" t="s">
        <v>125</v>
      </c>
      <c r="F94" s="41">
        <f>SUM(F11:F93)</f>
        <v>0</v>
      </c>
    </row>
    <row r="95" spans="1:6" ht="15" thickTop="1" x14ac:dyDescent="0.35"/>
    <row r="97" spans="1:6" x14ac:dyDescent="0.35">
      <c r="A97" s="113" t="e" vm="1">
        <v>#VALUE!</v>
      </c>
      <c r="B97" s="114"/>
      <c r="C97" s="114"/>
      <c r="D97" s="114"/>
      <c r="E97" s="114"/>
      <c r="F97" s="114"/>
    </row>
    <row r="98" spans="1:6" x14ac:dyDescent="0.35">
      <c r="A98" s="114"/>
      <c r="B98" s="114"/>
      <c r="C98" s="114"/>
      <c r="D98" s="114"/>
      <c r="E98" s="114"/>
      <c r="F98" s="114"/>
    </row>
    <row r="99" spans="1:6" x14ac:dyDescent="0.35">
      <c r="A99" s="114"/>
      <c r="B99" s="114"/>
      <c r="C99" s="114"/>
      <c r="D99" s="114"/>
      <c r="E99" s="114"/>
      <c r="F99" s="114"/>
    </row>
    <row r="100" spans="1:6" x14ac:dyDescent="0.35">
      <c r="A100" s="114"/>
      <c r="B100" s="114"/>
      <c r="C100" s="114"/>
      <c r="D100" s="114"/>
      <c r="E100" s="114"/>
      <c r="F100" s="114"/>
    </row>
    <row r="101" spans="1:6" x14ac:dyDescent="0.35">
      <c r="A101" s="114"/>
      <c r="B101" s="114"/>
      <c r="C101" s="114"/>
      <c r="D101" s="114"/>
      <c r="E101" s="114"/>
      <c r="F101" s="114"/>
    </row>
    <row r="102" spans="1:6" x14ac:dyDescent="0.35">
      <c r="A102" s="114"/>
      <c r="B102" s="114"/>
      <c r="C102" s="114"/>
      <c r="D102" s="114"/>
      <c r="E102" s="114"/>
      <c r="F102" s="114"/>
    </row>
    <row r="103" spans="1:6" x14ac:dyDescent="0.35">
      <c r="A103" s="114"/>
      <c r="B103" s="114"/>
      <c r="C103" s="114"/>
      <c r="D103" s="114"/>
      <c r="E103" s="114"/>
      <c r="F103" s="114"/>
    </row>
    <row r="104" spans="1:6" x14ac:dyDescent="0.35">
      <c r="A104" s="114"/>
      <c r="B104" s="114"/>
      <c r="C104" s="114"/>
      <c r="D104" s="114"/>
      <c r="E104" s="114"/>
      <c r="F104" s="114"/>
    </row>
    <row r="105" spans="1:6" x14ac:dyDescent="0.35">
      <c r="A105" s="114"/>
      <c r="B105" s="114"/>
      <c r="C105" s="114"/>
      <c r="D105" s="114"/>
      <c r="E105" s="114"/>
      <c r="F105" s="114"/>
    </row>
  </sheetData>
  <sheetProtection algorithmName="SHA-512" hashValue="c4b0pblfqnKC6SIit8sRo3sOwBCmQYNjJd+qahe8jt/Z56h6pWwIljCtJOIvnn6aF5Nf18FqvMoNoH7mCbzvyQ==" saltValue="Sy7QbKrl7esoiGrIX3sfHA==" spinCount="100000" sheet="1" objects="1" scenarios="1" selectLockedCells="1"/>
  <mergeCells count="21">
    <mergeCell ref="A97:F105"/>
    <mergeCell ref="A1:F9"/>
    <mergeCell ref="A50:A61"/>
    <mergeCell ref="B50:B51"/>
    <mergeCell ref="B52:B53"/>
    <mergeCell ref="A62:A66"/>
    <mergeCell ref="B62:B63"/>
    <mergeCell ref="B64:B65"/>
    <mergeCell ref="A11:A27"/>
    <mergeCell ref="A28:A42"/>
    <mergeCell ref="B28:B31"/>
    <mergeCell ref="B32:B35"/>
    <mergeCell ref="B36:B39"/>
    <mergeCell ref="A43:A49"/>
    <mergeCell ref="A79:A93"/>
    <mergeCell ref="G10:J10"/>
    <mergeCell ref="G27:J28"/>
    <mergeCell ref="G20:J21"/>
    <mergeCell ref="A67:A71"/>
    <mergeCell ref="A74:A78"/>
    <mergeCell ref="A72:A73"/>
  </mergeCells>
  <phoneticPr fontId="4" type="noConversion"/>
  <conditionalFormatting sqref="D11:D93">
    <cfRule type="containsBlanks" dxfId="11" priority="1">
      <formula>LEN(TRIM(D11))=0</formula>
    </cfRule>
    <cfRule type="containsBlanks" dxfId="10" priority="2">
      <formula>LEN(TRIM(D11))=0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24579-E1B3-47FD-AA7A-01459F849858}">
  <dimension ref="A1:K93"/>
  <sheetViews>
    <sheetView topLeftCell="A65" zoomScaleNormal="100" workbookViewId="0">
      <selection activeCell="G83" sqref="G83"/>
    </sheetView>
  </sheetViews>
  <sheetFormatPr defaultColWidth="8.81640625" defaultRowHeight="14.5" x14ac:dyDescent="0.35"/>
  <cols>
    <col min="1" max="1" width="27.453125" style="51" customWidth="1"/>
    <col min="2" max="2" width="64.453125" style="51" bestFit="1" customWidth="1"/>
    <col min="3" max="3" width="17.7265625" style="51" customWidth="1"/>
    <col min="4" max="6" width="20.7265625" style="51" customWidth="1"/>
    <col min="7" max="7" width="50" style="51" bestFit="1" customWidth="1"/>
    <col min="8" max="10" width="18.7265625" style="51" customWidth="1"/>
    <col min="11" max="16384" width="8.81640625" style="51"/>
  </cols>
  <sheetData>
    <row r="1" spans="1:11" x14ac:dyDescent="0.35">
      <c r="A1" s="122" t="s">
        <v>126</v>
      </c>
      <c r="B1" s="123"/>
      <c r="C1" s="123"/>
      <c r="D1" s="123"/>
      <c r="E1" s="123"/>
      <c r="F1" s="123"/>
      <c r="G1" s="23"/>
      <c r="H1" s="23"/>
      <c r="I1" s="23"/>
      <c r="J1" s="23"/>
      <c r="K1" s="23"/>
    </row>
    <row r="2" spans="1:11" x14ac:dyDescent="0.35">
      <c r="A2" s="123"/>
      <c r="B2" s="123"/>
      <c r="C2" s="123"/>
      <c r="D2" s="123"/>
      <c r="E2" s="123"/>
      <c r="F2" s="123"/>
      <c r="G2" s="23"/>
      <c r="H2" s="23"/>
      <c r="I2" s="23"/>
      <c r="J2" s="23"/>
      <c r="K2" s="23"/>
    </row>
    <row r="3" spans="1:11" x14ac:dyDescent="0.35">
      <c r="A3" s="123"/>
      <c r="B3" s="123"/>
      <c r="C3" s="123"/>
      <c r="D3" s="123"/>
      <c r="E3" s="123"/>
      <c r="F3" s="123"/>
      <c r="G3" s="23"/>
      <c r="H3" s="23"/>
      <c r="I3" s="23"/>
      <c r="J3" s="23"/>
      <c r="K3" s="23"/>
    </row>
    <row r="4" spans="1:11" x14ac:dyDescent="0.35">
      <c r="A4" s="123"/>
      <c r="B4" s="123"/>
      <c r="C4" s="123"/>
      <c r="D4" s="123"/>
      <c r="E4" s="123"/>
      <c r="F4" s="123"/>
      <c r="G4" s="23"/>
      <c r="H4" s="23"/>
      <c r="I4" s="23"/>
      <c r="J4" s="23"/>
      <c r="K4" s="23"/>
    </row>
    <row r="5" spans="1:11" x14ac:dyDescent="0.35">
      <c r="A5" s="123"/>
      <c r="B5" s="123"/>
      <c r="C5" s="123"/>
      <c r="D5" s="123"/>
      <c r="E5" s="123"/>
      <c r="F5" s="123"/>
      <c r="G5" s="23"/>
      <c r="H5" s="23"/>
      <c r="I5" s="23"/>
      <c r="J5" s="23"/>
      <c r="K5" s="23"/>
    </row>
    <row r="6" spans="1:11" x14ac:dyDescent="0.35">
      <c r="A6" s="123"/>
      <c r="B6" s="123"/>
      <c r="C6" s="123"/>
      <c r="D6" s="123"/>
      <c r="E6" s="123"/>
      <c r="F6" s="123"/>
      <c r="G6" s="23"/>
      <c r="H6" s="23"/>
      <c r="I6" s="23"/>
      <c r="J6" s="23"/>
      <c r="K6" s="23"/>
    </row>
    <row r="7" spans="1:11" x14ac:dyDescent="0.35">
      <c r="A7" s="123"/>
      <c r="B7" s="123"/>
      <c r="C7" s="123"/>
      <c r="D7" s="123"/>
      <c r="E7" s="123"/>
      <c r="F7" s="123"/>
      <c r="G7" s="23"/>
      <c r="H7" s="23"/>
      <c r="I7" s="23"/>
      <c r="J7" s="23"/>
      <c r="K7" s="23"/>
    </row>
    <row r="8" spans="1:11" x14ac:dyDescent="0.35">
      <c r="A8" s="123"/>
      <c r="B8" s="123"/>
      <c r="C8" s="123"/>
      <c r="D8" s="123"/>
      <c r="E8" s="123"/>
      <c r="F8" s="123"/>
      <c r="G8" s="23"/>
      <c r="H8" s="23"/>
      <c r="I8" s="23"/>
      <c r="J8" s="23"/>
      <c r="K8" s="23"/>
    </row>
    <row r="9" spans="1:11" x14ac:dyDescent="0.35">
      <c r="A9" s="123"/>
      <c r="B9" s="123"/>
      <c r="C9" s="123"/>
      <c r="D9" s="123"/>
      <c r="E9" s="123"/>
      <c r="F9" s="123"/>
      <c r="G9" s="23"/>
      <c r="H9" s="23"/>
      <c r="I9" s="23"/>
      <c r="J9" s="23"/>
      <c r="K9" s="23"/>
    </row>
    <row r="10" spans="1:11" ht="29" thickBot="1" x14ac:dyDescent="0.4">
      <c r="A10" s="52" t="s">
        <v>2</v>
      </c>
      <c r="B10" s="53" t="s">
        <v>3</v>
      </c>
      <c r="C10" s="53" t="s">
        <v>4</v>
      </c>
      <c r="D10" s="52" t="s">
        <v>5</v>
      </c>
      <c r="E10" s="53" t="s">
        <v>6</v>
      </c>
      <c r="F10" s="53" t="s">
        <v>7</v>
      </c>
      <c r="G10" s="103" t="s">
        <v>127</v>
      </c>
      <c r="H10" s="103"/>
      <c r="I10" s="103"/>
      <c r="J10" s="103"/>
      <c r="K10" s="23"/>
    </row>
    <row r="11" spans="1:11" ht="15" thickBot="1" x14ac:dyDescent="0.4">
      <c r="A11" s="124" t="s">
        <v>9</v>
      </c>
      <c r="B11" s="10" t="s">
        <v>10</v>
      </c>
      <c r="C11" s="10">
        <v>179</v>
      </c>
      <c r="D11" s="4">
        <v>0</v>
      </c>
      <c r="E11" s="30">
        <v>15.7</v>
      </c>
      <c r="F11" s="31">
        <f>D11*E11</f>
        <v>0</v>
      </c>
      <c r="G11" s="64"/>
      <c r="H11" s="64"/>
      <c r="I11" s="65" t="s">
        <v>11</v>
      </c>
      <c r="J11" s="65" t="s">
        <v>12</v>
      </c>
      <c r="K11" s="23"/>
    </row>
    <row r="12" spans="1:11" ht="15" thickBot="1" x14ac:dyDescent="0.4">
      <c r="A12" s="125"/>
      <c r="B12" s="1" t="s">
        <v>13</v>
      </c>
      <c r="C12" s="1">
        <v>185</v>
      </c>
      <c r="D12" s="7">
        <v>0</v>
      </c>
      <c r="E12" s="32">
        <v>34.25</v>
      </c>
      <c r="F12" s="33">
        <f t="shared" ref="F12:F63" si="0">D12*E12</f>
        <v>0</v>
      </c>
      <c r="G12" s="56" t="s">
        <v>128</v>
      </c>
      <c r="H12" s="25">
        <v>0</v>
      </c>
      <c r="I12" s="57"/>
      <c r="J12" s="58"/>
      <c r="K12" s="23"/>
    </row>
    <row r="13" spans="1:11" x14ac:dyDescent="0.35">
      <c r="A13" s="125"/>
      <c r="B13" s="1" t="s">
        <v>15</v>
      </c>
      <c r="C13" s="1">
        <v>189</v>
      </c>
      <c r="D13" s="7">
        <v>0</v>
      </c>
      <c r="E13" s="32">
        <v>66.349999999999994</v>
      </c>
      <c r="F13" s="33">
        <f t="shared" si="0"/>
        <v>0</v>
      </c>
      <c r="G13" s="66" t="s">
        <v>129</v>
      </c>
      <c r="H13" s="1"/>
      <c r="I13" s="1"/>
      <c r="J13" s="42">
        <f>SUM(I14:I18)</f>
        <v>0</v>
      </c>
      <c r="K13" s="23"/>
    </row>
    <row r="14" spans="1:11" x14ac:dyDescent="0.35">
      <c r="A14" s="125"/>
      <c r="B14" s="1" t="s">
        <v>17</v>
      </c>
      <c r="C14" s="1">
        <v>203</v>
      </c>
      <c r="D14" s="7">
        <v>0</v>
      </c>
      <c r="E14" s="32">
        <v>97.7</v>
      </c>
      <c r="F14" s="33">
        <f t="shared" si="0"/>
        <v>0</v>
      </c>
      <c r="G14" s="61" t="s">
        <v>130</v>
      </c>
      <c r="H14" s="1"/>
      <c r="I14" s="26">
        <v>0</v>
      </c>
      <c r="J14" s="42">
        <f>J13/60</f>
        <v>0</v>
      </c>
      <c r="K14" s="23"/>
    </row>
    <row r="15" spans="1:11" x14ac:dyDescent="0.35">
      <c r="A15" s="125"/>
      <c r="B15" s="1" t="s">
        <v>19</v>
      </c>
      <c r="C15" s="1">
        <v>301</v>
      </c>
      <c r="D15" s="7">
        <v>0</v>
      </c>
      <c r="E15" s="32">
        <v>158.30000000000001</v>
      </c>
      <c r="F15" s="33">
        <f t="shared" si="0"/>
        <v>0</v>
      </c>
      <c r="G15" s="61" t="s">
        <v>20</v>
      </c>
      <c r="H15" s="1"/>
      <c r="I15" s="8">
        <f>I14*11.5%</f>
        <v>0</v>
      </c>
      <c r="J15" s="43"/>
      <c r="K15" s="23"/>
    </row>
    <row r="16" spans="1:11" x14ac:dyDescent="0.35">
      <c r="A16" s="125"/>
      <c r="B16" s="21" t="s">
        <v>21</v>
      </c>
      <c r="C16" s="21">
        <v>75880</v>
      </c>
      <c r="D16" s="18">
        <v>0</v>
      </c>
      <c r="E16" s="34">
        <v>21.35</v>
      </c>
      <c r="F16" s="35">
        <f t="shared" si="0"/>
        <v>0</v>
      </c>
      <c r="G16" s="61" t="s">
        <v>22</v>
      </c>
      <c r="H16" s="1"/>
      <c r="I16" s="8">
        <f>I14*9%</f>
        <v>0</v>
      </c>
      <c r="J16" s="43"/>
      <c r="K16" s="23"/>
    </row>
    <row r="17" spans="1:11" x14ac:dyDescent="0.35">
      <c r="A17" s="125"/>
      <c r="B17" s="1" t="s">
        <v>23</v>
      </c>
      <c r="C17" s="1">
        <v>75881</v>
      </c>
      <c r="D17" s="7">
        <v>0</v>
      </c>
      <c r="E17" s="8">
        <v>32.5</v>
      </c>
      <c r="F17" s="33">
        <f t="shared" si="0"/>
        <v>0</v>
      </c>
      <c r="G17" s="61" t="s">
        <v>24</v>
      </c>
      <c r="H17" s="1"/>
      <c r="I17" s="26">
        <f>0</f>
        <v>0</v>
      </c>
      <c r="J17" s="43"/>
      <c r="K17" s="23"/>
    </row>
    <row r="18" spans="1:11" ht="15" thickBot="1" x14ac:dyDescent="0.4">
      <c r="A18" s="125"/>
      <c r="B18" s="1" t="s">
        <v>25</v>
      </c>
      <c r="C18" s="1">
        <v>75882</v>
      </c>
      <c r="D18" s="7">
        <v>0</v>
      </c>
      <c r="E18" s="8">
        <v>34.5</v>
      </c>
      <c r="F18" s="33">
        <f t="shared" si="0"/>
        <v>0</v>
      </c>
      <c r="G18" s="62" t="s">
        <v>26</v>
      </c>
      <c r="H18" s="9"/>
      <c r="I18" s="27">
        <v>0</v>
      </c>
      <c r="J18" s="44"/>
      <c r="K18" s="23"/>
    </row>
    <row r="19" spans="1:11" ht="15" thickBot="1" x14ac:dyDescent="0.4">
      <c r="A19" s="125"/>
      <c r="B19" s="1" t="s">
        <v>27</v>
      </c>
      <c r="C19" s="1">
        <v>75883</v>
      </c>
      <c r="D19" s="7">
        <v>0</v>
      </c>
      <c r="E19" s="8">
        <v>36.65</v>
      </c>
      <c r="F19" s="33">
        <f t="shared" si="0"/>
        <v>0</v>
      </c>
      <c r="G19" s="63" t="s">
        <v>131</v>
      </c>
      <c r="H19" s="57"/>
      <c r="I19" s="57"/>
      <c r="J19" s="45">
        <f>H12*(J13*38*52)</f>
        <v>0</v>
      </c>
      <c r="K19" s="23"/>
    </row>
    <row r="20" spans="1:11" ht="15" customHeight="1" x14ac:dyDescent="0.35">
      <c r="A20" s="125"/>
      <c r="B20" s="1" t="s">
        <v>29</v>
      </c>
      <c r="C20" s="1">
        <v>75884</v>
      </c>
      <c r="D20" s="7">
        <v>0</v>
      </c>
      <c r="E20" s="8">
        <v>38.700000000000003</v>
      </c>
      <c r="F20" s="33">
        <f t="shared" si="0"/>
        <v>0</v>
      </c>
      <c r="G20" s="106" t="s">
        <v>30</v>
      </c>
      <c r="H20" s="107"/>
      <c r="I20" s="107"/>
      <c r="J20" s="107"/>
      <c r="K20" s="23"/>
    </row>
    <row r="21" spans="1:11" ht="15" customHeight="1" thickBot="1" x14ac:dyDescent="0.4">
      <c r="A21" s="125"/>
      <c r="B21" s="1" t="s">
        <v>31</v>
      </c>
      <c r="C21" s="1">
        <v>75885</v>
      </c>
      <c r="D21" s="7">
        <v>0</v>
      </c>
      <c r="E21" s="8">
        <v>41.1</v>
      </c>
      <c r="F21" s="33">
        <f t="shared" si="0"/>
        <v>0</v>
      </c>
      <c r="G21" s="108"/>
      <c r="H21" s="109"/>
      <c r="I21" s="109"/>
      <c r="J21" s="109"/>
      <c r="K21" s="23"/>
    </row>
    <row r="22" spans="1:11" ht="15.75" customHeight="1" x14ac:dyDescent="0.35">
      <c r="A22" s="125"/>
      <c r="B22" s="21" t="s">
        <v>32</v>
      </c>
      <c r="C22" s="21">
        <v>75870</v>
      </c>
      <c r="D22" s="18">
        <v>0</v>
      </c>
      <c r="E22" s="34">
        <v>21.35</v>
      </c>
      <c r="F22" s="35">
        <f t="shared" si="0"/>
        <v>0</v>
      </c>
      <c r="G22" s="67" t="s">
        <v>33</v>
      </c>
      <c r="H22" s="10"/>
      <c r="I22" s="46">
        <f>F81</f>
        <v>0</v>
      </c>
      <c r="J22" s="60"/>
      <c r="K22" s="23"/>
    </row>
    <row r="23" spans="1:11" x14ac:dyDescent="0.35">
      <c r="A23" s="125"/>
      <c r="B23" s="1" t="s">
        <v>34</v>
      </c>
      <c r="C23" s="1">
        <v>75871</v>
      </c>
      <c r="D23" s="7">
        <v>0</v>
      </c>
      <c r="E23" s="8">
        <v>32.5</v>
      </c>
      <c r="F23" s="33">
        <f t="shared" si="0"/>
        <v>0</v>
      </c>
      <c r="G23" s="61" t="s">
        <v>132</v>
      </c>
      <c r="H23" s="1"/>
      <c r="I23" s="47">
        <f>J19</f>
        <v>0</v>
      </c>
      <c r="J23" s="43"/>
      <c r="K23" s="23"/>
    </row>
    <row r="24" spans="1:11" ht="15" thickBot="1" x14ac:dyDescent="0.4">
      <c r="A24" s="125"/>
      <c r="B24" s="1" t="s">
        <v>36</v>
      </c>
      <c r="C24" s="1">
        <v>75873</v>
      </c>
      <c r="D24" s="7">
        <v>0</v>
      </c>
      <c r="E24" s="8">
        <v>34.5</v>
      </c>
      <c r="F24" s="33">
        <f t="shared" si="0"/>
        <v>0</v>
      </c>
      <c r="G24" s="68" t="s">
        <v>37</v>
      </c>
      <c r="H24" s="9"/>
      <c r="I24" s="9"/>
      <c r="J24" s="48">
        <f>I22-I23</f>
        <v>0</v>
      </c>
      <c r="K24" s="23"/>
    </row>
    <row r="25" spans="1:11" x14ac:dyDescent="0.35">
      <c r="A25" s="125"/>
      <c r="B25" s="1" t="s">
        <v>38</v>
      </c>
      <c r="C25" s="1">
        <v>75874</v>
      </c>
      <c r="D25" s="7">
        <v>0</v>
      </c>
      <c r="E25" s="8">
        <v>36.65</v>
      </c>
      <c r="F25" s="33">
        <f t="shared" si="0"/>
        <v>0</v>
      </c>
      <c r="G25" s="23"/>
      <c r="H25" s="23"/>
      <c r="I25" s="23"/>
      <c r="J25" s="23"/>
      <c r="K25" s="23"/>
    </row>
    <row r="26" spans="1:11" x14ac:dyDescent="0.35">
      <c r="A26" s="125"/>
      <c r="B26" s="1" t="s">
        <v>39</v>
      </c>
      <c r="C26" s="1">
        <v>75875</v>
      </c>
      <c r="D26" s="7">
        <v>0</v>
      </c>
      <c r="E26" s="8">
        <v>38.700000000000003</v>
      </c>
      <c r="F26" s="33">
        <f t="shared" si="0"/>
        <v>0</v>
      </c>
      <c r="G26" s="23"/>
      <c r="H26" s="23"/>
      <c r="I26" s="23"/>
      <c r="J26" s="23"/>
      <c r="K26" s="23"/>
    </row>
    <row r="27" spans="1:11" ht="15.75" customHeight="1" thickBot="1" x14ac:dyDescent="0.4">
      <c r="A27" s="126"/>
      <c r="B27" s="9" t="s">
        <v>40</v>
      </c>
      <c r="C27" s="9">
        <v>75876</v>
      </c>
      <c r="D27" s="13">
        <v>0</v>
      </c>
      <c r="E27" s="36">
        <v>41.1</v>
      </c>
      <c r="F27" s="37">
        <f>D27*E27</f>
        <v>0</v>
      </c>
      <c r="G27" s="104" t="s">
        <v>133</v>
      </c>
      <c r="H27" s="105"/>
      <c r="I27" s="105"/>
      <c r="J27" s="105"/>
      <c r="K27" s="23"/>
    </row>
    <row r="28" spans="1:11" ht="15.75" customHeight="1" x14ac:dyDescent="0.35">
      <c r="A28" s="124" t="s">
        <v>42</v>
      </c>
      <c r="B28" s="116" t="s">
        <v>134</v>
      </c>
      <c r="C28" s="6" t="s">
        <v>135</v>
      </c>
      <c r="D28" s="7">
        <v>0</v>
      </c>
      <c r="E28" s="34">
        <v>54.1</v>
      </c>
      <c r="F28" s="33">
        <f t="shared" si="0"/>
        <v>0</v>
      </c>
      <c r="G28" s="104"/>
      <c r="H28" s="105"/>
      <c r="I28" s="105"/>
      <c r="J28" s="105"/>
      <c r="K28" s="23"/>
    </row>
    <row r="29" spans="1:11" ht="15" thickBot="1" x14ac:dyDescent="0.4">
      <c r="A29" s="125"/>
      <c r="B29" s="116"/>
      <c r="C29" s="6" t="s">
        <v>136</v>
      </c>
      <c r="D29" s="7">
        <v>0</v>
      </c>
      <c r="E29" s="32">
        <v>125.7</v>
      </c>
      <c r="F29" s="33">
        <f t="shared" si="0"/>
        <v>0</v>
      </c>
      <c r="G29" s="54"/>
      <c r="H29" s="54"/>
      <c r="I29" s="55" t="s">
        <v>11</v>
      </c>
      <c r="J29" s="55" t="s">
        <v>12</v>
      </c>
      <c r="K29" s="23"/>
    </row>
    <row r="30" spans="1:11" ht="15" thickBot="1" x14ac:dyDescent="0.4">
      <c r="A30" s="125"/>
      <c r="B30" s="116"/>
      <c r="C30" s="6" t="s">
        <v>137</v>
      </c>
      <c r="D30" s="7">
        <v>0</v>
      </c>
      <c r="E30" s="32">
        <v>173.4</v>
      </c>
      <c r="F30" s="33">
        <f t="shared" si="0"/>
        <v>0</v>
      </c>
      <c r="G30" s="56" t="s">
        <v>138</v>
      </c>
      <c r="H30" s="25">
        <v>0</v>
      </c>
      <c r="I30" s="57"/>
      <c r="J30" s="58"/>
      <c r="K30" s="23"/>
    </row>
    <row r="31" spans="1:11" x14ac:dyDescent="0.35">
      <c r="A31" s="125"/>
      <c r="B31" s="118"/>
      <c r="C31" s="6" t="s">
        <v>139</v>
      </c>
      <c r="D31" s="7">
        <v>0</v>
      </c>
      <c r="E31" s="32">
        <v>245</v>
      </c>
      <c r="F31" s="33">
        <f t="shared" si="0"/>
        <v>0</v>
      </c>
      <c r="G31" s="59" t="s">
        <v>140</v>
      </c>
      <c r="H31" s="10"/>
      <c r="I31" s="10"/>
      <c r="J31" s="60"/>
      <c r="K31" s="23"/>
    </row>
    <row r="32" spans="1:11" x14ac:dyDescent="0.35">
      <c r="A32" s="125"/>
      <c r="B32" s="16" t="s">
        <v>55</v>
      </c>
      <c r="C32" s="17">
        <v>228</v>
      </c>
      <c r="D32" s="18">
        <v>0</v>
      </c>
      <c r="E32" s="34">
        <v>193.45</v>
      </c>
      <c r="F32" s="35">
        <f t="shared" si="0"/>
        <v>0</v>
      </c>
      <c r="G32" s="61" t="s">
        <v>141</v>
      </c>
      <c r="H32" s="28">
        <v>0</v>
      </c>
      <c r="I32" s="47">
        <f>F81*H32</f>
        <v>0</v>
      </c>
      <c r="J32" s="43"/>
      <c r="K32" s="23"/>
    </row>
    <row r="33" spans="1:11" x14ac:dyDescent="0.35">
      <c r="A33" s="125"/>
      <c r="B33" s="20" t="s">
        <v>56</v>
      </c>
      <c r="C33" s="19">
        <v>10987</v>
      </c>
      <c r="D33" s="14">
        <v>0</v>
      </c>
      <c r="E33" s="39">
        <v>27.3</v>
      </c>
      <c r="F33" s="38">
        <f t="shared" si="0"/>
        <v>0</v>
      </c>
      <c r="G33" s="61" t="s">
        <v>51</v>
      </c>
      <c r="H33" s="49">
        <f>100%-H32</f>
        <v>1</v>
      </c>
      <c r="I33" s="47">
        <f>F81*H33</f>
        <v>0</v>
      </c>
      <c r="J33" s="43"/>
      <c r="K33" s="23"/>
    </row>
    <row r="34" spans="1:11" ht="15" thickBot="1" x14ac:dyDescent="0.4">
      <c r="A34" s="126"/>
      <c r="B34" s="15" t="s">
        <v>57</v>
      </c>
      <c r="C34" s="12">
        <v>699</v>
      </c>
      <c r="D34" s="13">
        <v>0</v>
      </c>
      <c r="E34" s="36">
        <v>82.9</v>
      </c>
      <c r="F34" s="37">
        <f t="shared" si="0"/>
        <v>0</v>
      </c>
      <c r="G34" s="61" t="s">
        <v>24</v>
      </c>
      <c r="H34" s="1"/>
      <c r="I34" s="26">
        <v>0</v>
      </c>
      <c r="J34" s="43"/>
      <c r="K34" s="23"/>
    </row>
    <row r="35" spans="1:11" ht="15" thickBot="1" x14ac:dyDescent="0.4">
      <c r="A35" s="124" t="s">
        <v>58</v>
      </c>
      <c r="B35" s="5" t="s">
        <v>59</v>
      </c>
      <c r="C35" s="3">
        <v>229</v>
      </c>
      <c r="D35" s="4">
        <v>0</v>
      </c>
      <c r="E35" s="30">
        <v>131.5</v>
      </c>
      <c r="F35" s="31">
        <f t="shared" si="0"/>
        <v>0</v>
      </c>
      <c r="G35" s="62" t="s">
        <v>52</v>
      </c>
      <c r="H35" s="9"/>
      <c r="I35" s="27">
        <v>0</v>
      </c>
      <c r="J35" s="44"/>
      <c r="K35" s="23"/>
    </row>
    <row r="36" spans="1:11" ht="15" thickBot="1" x14ac:dyDescent="0.4">
      <c r="A36" s="125"/>
      <c r="B36" s="5" t="s">
        <v>60</v>
      </c>
      <c r="C36" s="6">
        <v>230</v>
      </c>
      <c r="D36" s="7">
        <v>0</v>
      </c>
      <c r="E36" s="32">
        <v>130.25</v>
      </c>
      <c r="F36" s="33">
        <f t="shared" si="0"/>
        <v>0</v>
      </c>
      <c r="G36" s="63" t="s">
        <v>142</v>
      </c>
      <c r="H36" s="57"/>
      <c r="I36" s="57"/>
      <c r="J36" s="50">
        <f>(I33*H30)-I34-I35</f>
        <v>0</v>
      </c>
      <c r="K36" s="23"/>
    </row>
    <row r="37" spans="1:11" x14ac:dyDescent="0.35">
      <c r="A37" s="125"/>
      <c r="B37" s="5" t="s">
        <v>61</v>
      </c>
      <c r="C37" s="6">
        <v>233</v>
      </c>
      <c r="D37" s="7">
        <v>0</v>
      </c>
      <c r="E37" s="32">
        <v>65.650000000000006</v>
      </c>
      <c r="F37" s="33">
        <f t="shared" si="0"/>
        <v>0</v>
      </c>
      <c r="G37" s="23"/>
      <c r="H37" s="23"/>
      <c r="I37" s="23"/>
      <c r="J37" s="23"/>
      <c r="K37" s="23"/>
    </row>
    <row r="38" spans="1:11" x14ac:dyDescent="0.35">
      <c r="A38" s="125"/>
      <c r="B38" s="5" t="s">
        <v>62</v>
      </c>
      <c r="C38" s="6">
        <v>231</v>
      </c>
      <c r="D38" s="7">
        <v>0</v>
      </c>
      <c r="E38" s="32">
        <v>64.150000000000006</v>
      </c>
      <c r="F38" s="33">
        <f t="shared" si="0"/>
        <v>0</v>
      </c>
      <c r="G38" s="23"/>
      <c r="H38" s="23"/>
      <c r="I38" s="23"/>
      <c r="J38" s="23"/>
      <c r="K38" s="23"/>
    </row>
    <row r="39" spans="1:11" x14ac:dyDescent="0.35">
      <c r="A39" s="125"/>
      <c r="B39" s="5" t="s">
        <v>63</v>
      </c>
      <c r="C39" s="6">
        <v>232</v>
      </c>
      <c r="D39" s="7">
        <v>0</v>
      </c>
      <c r="E39" s="32">
        <v>64.150000000000006</v>
      </c>
      <c r="F39" s="33">
        <f t="shared" si="0"/>
        <v>0</v>
      </c>
      <c r="G39" s="23"/>
      <c r="H39" s="23"/>
      <c r="I39" s="23"/>
      <c r="J39" s="23"/>
      <c r="K39" s="23"/>
    </row>
    <row r="40" spans="1:11" x14ac:dyDescent="0.35">
      <c r="A40" s="125"/>
      <c r="B40" s="5" t="s">
        <v>64</v>
      </c>
      <c r="C40" s="6">
        <v>10997</v>
      </c>
      <c r="D40" s="7">
        <v>0</v>
      </c>
      <c r="E40" s="32">
        <v>13.65</v>
      </c>
      <c r="F40" s="33">
        <f t="shared" si="0"/>
        <v>0</v>
      </c>
      <c r="G40" s="23"/>
      <c r="H40" s="23"/>
      <c r="I40" s="23"/>
      <c r="J40" s="23"/>
      <c r="K40" s="23"/>
    </row>
    <row r="41" spans="1:11" ht="15" thickBot="1" x14ac:dyDescent="0.4">
      <c r="A41" s="126"/>
      <c r="B41" s="15" t="s">
        <v>65</v>
      </c>
      <c r="C41" s="12">
        <v>245</v>
      </c>
      <c r="D41" s="13">
        <v>0</v>
      </c>
      <c r="E41" s="36">
        <v>141.1</v>
      </c>
      <c r="F41" s="37">
        <f t="shared" si="0"/>
        <v>0</v>
      </c>
      <c r="G41" s="23"/>
      <c r="H41" s="23"/>
      <c r="I41" s="23"/>
      <c r="J41" s="23"/>
      <c r="K41" s="23"/>
    </row>
    <row r="42" spans="1:11" x14ac:dyDescent="0.35">
      <c r="A42" s="130" t="s">
        <v>66</v>
      </c>
      <c r="B42" s="115" t="s">
        <v>67</v>
      </c>
      <c r="C42" s="3" t="s">
        <v>143</v>
      </c>
      <c r="D42" s="4">
        <v>0</v>
      </c>
      <c r="E42" s="30">
        <v>65.349999999999994</v>
      </c>
      <c r="F42" s="31">
        <f t="shared" si="0"/>
        <v>0</v>
      </c>
      <c r="G42" s="23"/>
      <c r="H42" s="23"/>
      <c r="I42" s="23"/>
      <c r="J42" s="23"/>
      <c r="K42" s="23"/>
    </row>
    <row r="43" spans="1:11" x14ac:dyDescent="0.35">
      <c r="A43" s="131"/>
      <c r="B43" s="116"/>
      <c r="C43" s="6" t="s">
        <v>144</v>
      </c>
      <c r="D43" s="7">
        <v>0</v>
      </c>
      <c r="E43" s="32">
        <v>96.2</v>
      </c>
      <c r="F43" s="33">
        <f t="shared" si="0"/>
        <v>0</v>
      </c>
      <c r="G43" s="23"/>
      <c r="H43" s="23"/>
      <c r="I43" s="23"/>
      <c r="J43" s="23"/>
      <c r="K43" s="23"/>
    </row>
    <row r="44" spans="1:11" x14ac:dyDescent="0.35">
      <c r="A44" s="131"/>
      <c r="B44" s="117" t="s">
        <v>70</v>
      </c>
      <c r="C44" s="17" t="s">
        <v>145</v>
      </c>
      <c r="D44" s="18">
        <v>0</v>
      </c>
      <c r="E44" s="34">
        <v>84.55</v>
      </c>
      <c r="F44" s="35">
        <f t="shared" si="0"/>
        <v>0</v>
      </c>
      <c r="G44" s="23"/>
      <c r="H44" s="23"/>
      <c r="I44" s="23"/>
      <c r="J44" s="23"/>
      <c r="K44" s="23"/>
    </row>
    <row r="45" spans="1:11" x14ac:dyDescent="0.35">
      <c r="A45" s="131"/>
      <c r="B45" s="118"/>
      <c r="C45" s="19" t="s">
        <v>146</v>
      </c>
      <c r="D45" s="14">
        <v>0</v>
      </c>
      <c r="E45" s="39">
        <v>121</v>
      </c>
      <c r="F45" s="38">
        <f t="shared" si="0"/>
        <v>0</v>
      </c>
      <c r="G45" s="23"/>
      <c r="H45" s="23"/>
      <c r="I45" s="23"/>
      <c r="J45" s="23"/>
      <c r="K45" s="23"/>
    </row>
    <row r="46" spans="1:11" x14ac:dyDescent="0.35">
      <c r="A46" s="131"/>
      <c r="B46" s="11" t="s">
        <v>73</v>
      </c>
      <c r="C46" s="6" t="s">
        <v>147</v>
      </c>
      <c r="D46" s="7">
        <v>0</v>
      </c>
      <c r="E46" s="8">
        <v>63.15</v>
      </c>
      <c r="F46" s="33">
        <f t="shared" si="0"/>
        <v>0</v>
      </c>
      <c r="G46" s="23"/>
      <c r="H46" s="23"/>
      <c r="I46" s="23"/>
      <c r="J46" s="23"/>
      <c r="K46" s="23"/>
    </row>
    <row r="47" spans="1:11" x14ac:dyDescent="0.35">
      <c r="A47" s="131"/>
      <c r="B47" s="11" t="s">
        <v>75</v>
      </c>
      <c r="C47" s="6" t="s">
        <v>148</v>
      </c>
      <c r="D47" s="7">
        <v>0</v>
      </c>
      <c r="E47" s="8">
        <v>47.35</v>
      </c>
      <c r="F47" s="33">
        <f t="shared" si="0"/>
        <v>0</v>
      </c>
      <c r="G47" s="23"/>
      <c r="H47" s="23"/>
      <c r="I47" s="23"/>
      <c r="J47" s="23"/>
      <c r="K47" s="23"/>
    </row>
    <row r="48" spans="1:11" x14ac:dyDescent="0.35">
      <c r="A48" s="131"/>
      <c r="B48" s="11" t="s">
        <v>73</v>
      </c>
      <c r="C48" s="6" t="s">
        <v>149</v>
      </c>
      <c r="D48" s="7">
        <v>0</v>
      </c>
      <c r="E48" s="8">
        <v>29.45</v>
      </c>
      <c r="F48" s="33">
        <f t="shared" si="0"/>
        <v>0</v>
      </c>
      <c r="G48" s="23"/>
      <c r="H48" s="23"/>
      <c r="I48" s="23"/>
      <c r="J48" s="23"/>
      <c r="K48" s="23"/>
    </row>
    <row r="49" spans="1:11" x14ac:dyDescent="0.35">
      <c r="A49" s="131"/>
      <c r="B49" s="11" t="s">
        <v>75</v>
      </c>
      <c r="C49" s="6" t="s">
        <v>150</v>
      </c>
      <c r="D49" s="7">
        <v>0</v>
      </c>
      <c r="E49" s="8">
        <v>141.1</v>
      </c>
      <c r="F49" s="33">
        <f t="shared" si="0"/>
        <v>0</v>
      </c>
      <c r="G49" s="23"/>
      <c r="H49" s="23"/>
      <c r="I49" s="23"/>
      <c r="J49" s="23"/>
      <c r="K49" s="23"/>
    </row>
    <row r="50" spans="1:11" x14ac:dyDescent="0.35">
      <c r="A50" s="131"/>
      <c r="B50" s="11" t="s">
        <v>73</v>
      </c>
      <c r="C50" s="6" t="s">
        <v>151</v>
      </c>
      <c r="D50" s="7">
        <v>0</v>
      </c>
      <c r="E50" s="8">
        <v>63.15</v>
      </c>
      <c r="F50" s="33">
        <f t="shared" si="0"/>
        <v>0</v>
      </c>
      <c r="G50" s="23"/>
      <c r="H50" s="23"/>
      <c r="I50" s="23"/>
      <c r="J50" s="23"/>
      <c r="K50" s="23"/>
    </row>
    <row r="51" spans="1:11" x14ac:dyDescent="0.35">
      <c r="A51" s="131"/>
      <c r="B51" s="11" t="s">
        <v>75</v>
      </c>
      <c r="C51" s="6" t="s">
        <v>152</v>
      </c>
      <c r="D51" s="7">
        <v>0</v>
      </c>
      <c r="E51" s="8">
        <v>135.05000000000001</v>
      </c>
      <c r="F51" s="33">
        <f t="shared" si="0"/>
        <v>0</v>
      </c>
      <c r="G51" s="23"/>
      <c r="H51" s="23"/>
      <c r="I51" s="23"/>
      <c r="J51" s="23"/>
      <c r="K51" s="23"/>
    </row>
    <row r="52" spans="1:11" x14ac:dyDescent="0.35">
      <c r="A52" s="131"/>
      <c r="B52" s="22" t="s">
        <v>81</v>
      </c>
      <c r="C52" s="17">
        <v>277</v>
      </c>
      <c r="D52" s="18">
        <v>0</v>
      </c>
      <c r="E52" s="34">
        <v>54.1</v>
      </c>
      <c r="F52" s="35">
        <f t="shared" si="0"/>
        <v>0</v>
      </c>
      <c r="G52" s="23"/>
      <c r="H52" s="23"/>
      <c r="I52" s="23"/>
      <c r="J52" s="23"/>
      <c r="K52" s="23"/>
    </row>
    <row r="53" spans="1:11" x14ac:dyDescent="0.35">
      <c r="A53" s="131"/>
      <c r="B53" s="5" t="s">
        <v>82</v>
      </c>
      <c r="C53" s="6">
        <v>279</v>
      </c>
      <c r="D53" s="7">
        <v>0</v>
      </c>
      <c r="E53" s="8">
        <v>25.7</v>
      </c>
      <c r="F53" s="33">
        <f t="shared" ref="F53" si="1">D53*E53</f>
        <v>0</v>
      </c>
      <c r="G53" s="23"/>
      <c r="H53" s="23"/>
      <c r="I53" s="23"/>
      <c r="J53" s="23"/>
      <c r="K53" s="23"/>
    </row>
    <row r="54" spans="1:11" ht="15" thickBot="1" x14ac:dyDescent="0.4">
      <c r="A54" s="132"/>
      <c r="B54" s="15" t="s">
        <v>153</v>
      </c>
      <c r="C54" s="12">
        <v>282</v>
      </c>
      <c r="D54" s="13">
        <v>0</v>
      </c>
      <c r="E54" s="36">
        <v>122.25</v>
      </c>
      <c r="F54" s="37">
        <f t="shared" si="0"/>
        <v>0</v>
      </c>
      <c r="G54" s="23"/>
      <c r="H54" s="23"/>
      <c r="I54" s="23"/>
      <c r="J54" s="23"/>
      <c r="K54" s="23"/>
    </row>
    <row r="55" spans="1:11" x14ac:dyDescent="0.35">
      <c r="A55" s="124" t="s">
        <v>91</v>
      </c>
      <c r="B55" s="10" t="s">
        <v>92</v>
      </c>
      <c r="C55" s="10">
        <v>16500</v>
      </c>
      <c r="D55" s="4">
        <v>0</v>
      </c>
      <c r="E55" s="30">
        <v>45.65</v>
      </c>
      <c r="F55" s="31">
        <f t="shared" si="0"/>
        <v>0</v>
      </c>
      <c r="G55" s="23"/>
      <c r="H55" s="23"/>
      <c r="I55" s="23"/>
      <c r="J55" s="23"/>
      <c r="K55" s="23"/>
    </row>
    <row r="56" spans="1:11" x14ac:dyDescent="0.35">
      <c r="A56" s="125"/>
      <c r="B56" s="1" t="s">
        <v>93</v>
      </c>
      <c r="C56" s="1">
        <v>14206</v>
      </c>
      <c r="D56" s="7">
        <v>0</v>
      </c>
      <c r="E56" s="32">
        <v>34.5</v>
      </c>
      <c r="F56" s="33">
        <f t="shared" si="0"/>
        <v>0</v>
      </c>
      <c r="G56" s="23"/>
      <c r="H56" s="23"/>
      <c r="I56" s="23"/>
      <c r="J56" s="23"/>
      <c r="K56" s="23"/>
    </row>
    <row r="57" spans="1:11" x14ac:dyDescent="0.35">
      <c r="A57" s="125"/>
      <c r="B57" s="1" t="s">
        <v>95</v>
      </c>
      <c r="C57" s="1">
        <v>30062</v>
      </c>
      <c r="D57" s="7">
        <v>0</v>
      </c>
      <c r="E57" s="32">
        <v>58.85</v>
      </c>
      <c r="F57" s="33">
        <f t="shared" si="0"/>
        <v>0</v>
      </c>
      <c r="G57" s="23"/>
      <c r="H57" s="23"/>
      <c r="I57" s="23"/>
      <c r="J57" s="23"/>
      <c r="K57" s="23"/>
    </row>
    <row r="58" spans="1:11" x14ac:dyDescent="0.35">
      <c r="A58" s="125"/>
      <c r="B58" s="1" t="s">
        <v>96</v>
      </c>
      <c r="C58" s="1">
        <v>35503</v>
      </c>
      <c r="D58" s="7">
        <v>0</v>
      </c>
      <c r="E58" s="32">
        <v>77.650000000000006</v>
      </c>
      <c r="F58" s="33">
        <f t="shared" si="0"/>
        <v>0</v>
      </c>
      <c r="G58" s="23"/>
      <c r="H58" s="23"/>
      <c r="I58" s="23"/>
      <c r="J58" s="23"/>
      <c r="K58" s="23"/>
    </row>
    <row r="59" spans="1:11" ht="15" thickBot="1" x14ac:dyDescent="0.4">
      <c r="A59" s="125"/>
      <c r="B59" s="1" t="s">
        <v>97</v>
      </c>
      <c r="C59" s="1">
        <v>73806</v>
      </c>
      <c r="D59" s="7">
        <v>0</v>
      </c>
      <c r="E59" s="32">
        <v>8.65</v>
      </c>
      <c r="F59" s="33">
        <f t="shared" si="0"/>
        <v>0</v>
      </c>
      <c r="G59" s="23"/>
      <c r="H59" s="23"/>
      <c r="I59" s="23"/>
      <c r="J59" s="23"/>
      <c r="K59" s="23"/>
    </row>
    <row r="60" spans="1:11" x14ac:dyDescent="0.35">
      <c r="A60" s="124" t="s">
        <v>98</v>
      </c>
      <c r="B60" s="10" t="s">
        <v>99</v>
      </c>
      <c r="C60" s="3" t="s">
        <v>100</v>
      </c>
      <c r="D60" s="4">
        <v>0</v>
      </c>
      <c r="E60" s="30">
        <v>490.65</v>
      </c>
      <c r="F60" s="31">
        <f t="shared" si="0"/>
        <v>0</v>
      </c>
      <c r="G60" s="23"/>
      <c r="H60" s="23"/>
      <c r="I60" s="23"/>
      <c r="J60" s="23"/>
      <c r="K60" s="23"/>
    </row>
    <row r="61" spans="1:11" ht="15" thickBot="1" x14ac:dyDescent="0.4">
      <c r="A61" s="126"/>
      <c r="B61" s="9" t="s">
        <v>101</v>
      </c>
      <c r="C61" s="12" t="s">
        <v>102</v>
      </c>
      <c r="D61" s="13">
        <v>0</v>
      </c>
      <c r="E61" s="36">
        <v>512.04999999999995</v>
      </c>
      <c r="F61" s="37">
        <f t="shared" si="0"/>
        <v>0</v>
      </c>
      <c r="G61" s="23"/>
      <c r="H61" s="23"/>
      <c r="I61" s="23"/>
      <c r="J61" s="23"/>
      <c r="K61" s="23"/>
    </row>
    <row r="62" spans="1:11" x14ac:dyDescent="0.35">
      <c r="A62" s="124" t="s">
        <v>103</v>
      </c>
      <c r="B62" s="10" t="s">
        <v>104</v>
      </c>
      <c r="C62" s="10">
        <v>11707</v>
      </c>
      <c r="D62" s="4">
        <v>0</v>
      </c>
      <c r="E62" s="30">
        <v>17.850000000000001</v>
      </c>
      <c r="F62" s="31">
        <f t="shared" si="0"/>
        <v>0</v>
      </c>
      <c r="G62" s="23"/>
      <c r="H62" s="23"/>
      <c r="I62" s="23"/>
      <c r="J62" s="23"/>
      <c r="K62" s="23"/>
    </row>
    <row r="63" spans="1:11" x14ac:dyDescent="0.35">
      <c r="A63" s="125"/>
      <c r="B63" s="1" t="s">
        <v>105</v>
      </c>
      <c r="C63" s="1">
        <v>11505</v>
      </c>
      <c r="D63" s="7">
        <v>0</v>
      </c>
      <c r="E63" s="8">
        <v>39.9</v>
      </c>
      <c r="F63" s="33">
        <f t="shared" si="0"/>
        <v>0</v>
      </c>
      <c r="G63" s="23"/>
      <c r="H63" s="23"/>
      <c r="I63" s="23"/>
      <c r="J63" s="23"/>
      <c r="K63" s="23"/>
    </row>
    <row r="64" spans="1:11" x14ac:dyDescent="0.35">
      <c r="A64" s="125"/>
      <c r="B64" s="1" t="s">
        <v>106</v>
      </c>
      <c r="C64" s="1">
        <v>11506</v>
      </c>
      <c r="D64" s="7">
        <v>0</v>
      </c>
      <c r="E64" s="8">
        <v>19.95</v>
      </c>
      <c r="F64" s="33">
        <f>D64*E64</f>
        <v>0</v>
      </c>
      <c r="G64" s="23"/>
      <c r="H64" s="23"/>
      <c r="I64" s="23"/>
      <c r="J64" s="23"/>
      <c r="K64" s="23" t="s">
        <v>94</v>
      </c>
    </row>
    <row r="65" spans="1:11" x14ac:dyDescent="0.35">
      <c r="A65" s="125"/>
      <c r="B65" s="1" t="s">
        <v>107</v>
      </c>
      <c r="C65" s="1">
        <v>11610</v>
      </c>
      <c r="D65" s="7">
        <v>0</v>
      </c>
      <c r="E65" s="8">
        <v>61.7</v>
      </c>
      <c r="F65" s="33">
        <f>D65*E65</f>
        <v>0</v>
      </c>
      <c r="G65" s="23"/>
      <c r="H65" s="23"/>
      <c r="I65" s="23"/>
      <c r="J65" s="23"/>
      <c r="K65" s="23"/>
    </row>
    <row r="66" spans="1:11" ht="15" thickBot="1" x14ac:dyDescent="0.4">
      <c r="A66" s="126"/>
      <c r="B66" s="9" t="s">
        <v>108</v>
      </c>
      <c r="C66" s="9">
        <v>11607</v>
      </c>
      <c r="D66" s="13">
        <v>0</v>
      </c>
      <c r="E66" s="36">
        <v>99.75</v>
      </c>
      <c r="F66" s="37">
        <f>D66*E66</f>
        <v>0</v>
      </c>
      <c r="G66" s="23"/>
      <c r="H66" s="23"/>
      <c r="I66" s="23"/>
      <c r="J66" s="23"/>
      <c r="K66" s="23"/>
    </row>
    <row r="67" spans="1:11" x14ac:dyDescent="0.35">
      <c r="A67" s="127" t="s">
        <v>109</v>
      </c>
      <c r="B67" s="10" t="s">
        <v>110</v>
      </c>
      <c r="C67" s="10">
        <v>90098</v>
      </c>
      <c r="D67" s="4">
        <v>0</v>
      </c>
      <c r="E67" s="30">
        <v>88.2</v>
      </c>
      <c r="F67" s="31">
        <f t="shared" ref="F67:F80" si="2">D67*E67</f>
        <v>0</v>
      </c>
      <c r="G67" s="23"/>
      <c r="H67" s="23"/>
      <c r="I67" s="23"/>
      <c r="J67" s="23"/>
      <c r="K67" s="23"/>
    </row>
    <row r="68" spans="1:11" x14ac:dyDescent="0.35">
      <c r="A68" s="128"/>
      <c r="B68" s="1" t="s">
        <v>154</v>
      </c>
      <c r="C68" s="1">
        <v>90183</v>
      </c>
      <c r="D68" s="7">
        <v>0</v>
      </c>
      <c r="E68" s="8">
        <v>15.7</v>
      </c>
      <c r="F68" s="33">
        <f t="shared" si="2"/>
        <v>0</v>
      </c>
      <c r="G68" s="23"/>
      <c r="H68" s="23"/>
      <c r="I68" s="23"/>
      <c r="J68" s="23"/>
      <c r="K68" s="23"/>
    </row>
    <row r="69" spans="1:11" x14ac:dyDescent="0.35">
      <c r="A69" s="128"/>
      <c r="B69" s="1" t="s">
        <v>155</v>
      </c>
      <c r="C69" s="1">
        <v>90188</v>
      </c>
      <c r="D69" s="7">
        <v>0</v>
      </c>
      <c r="E69" s="8">
        <v>34.25</v>
      </c>
      <c r="F69" s="33">
        <f t="shared" si="2"/>
        <v>0</v>
      </c>
      <c r="G69" s="23"/>
      <c r="H69" s="23"/>
      <c r="I69" s="23"/>
      <c r="J69" s="23"/>
      <c r="K69" s="23"/>
    </row>
    <row r="70" spans="1:11" x14ac:dyDescent="0.35">
      <c r="A70" s="128"/>
      <c r="B70" s="1" t="s">
        <v>156</v>
      </c>
      <c r="C70" s="1">
        <v>90202</v>
      </c>
      <c r="D70" s="7">
        <v>0</v>
      </c>
      <c r="E70" s="8">
        <v>66.349999999999994</v>
      </c>
      <c r="F70" s="33">
        <f t="shared" si="2"/>
        <v>0</v>
      </c>
      <c r="G70" s="23"/>
      <c r="H70" s="23"/>
      <c r="I70" s="23"/>
      <c r="J70" s="23"/>
      <c r="K70" s="23"/>
    </row>
    <row r="71" spans="1:11" x14ac:dyDescent="0.35">
      <c r="A71" s="128"/>
      <c r="B71" s="1" t="s">
        <v>157</v>
      </c>
      <c r="C71" s="1">
        <v>90212</v>
      </c>
      <c r="D71" s="7">
        <v>0</v>
      </c>
      <c r="E71" s="8">
        <v>97.7</v>
      </c>
      <c r="F71" s="33">
        <f t="shared" si="2"/>
        <v>0</v>
      </c>
      <c r="G71" s="23"/>
      <c r="H71" s="23"/>
      <c r="I71" s="23"/>
      <c r="J71" s="23"/>
      <c r="K71" s="23"/>
    </row>
    <row r="72" spans="1:11" x14ac:dyDescent="0.35">
      <c r="A72" s="128"/>
      <c r="B72" s="1" t="s">
        <v>117</v>
      </c>
      <c r="C72" s="1">
        <v>776</v>
      </c>
      <c r="D72" s="7">
        <v>0</v>
      </c>
      <c r="E72" s="8">
        <v>47.6</v>
      </c>
      <c r="F72" s="33">
        <f t="shared" si="2"/>
        <v>0</v>
      </c>
      <c r="G72" s="23"/>
      <c r="H72" s="23"/>
      <c r="I72" s="23"/>
      <c r="J72" s="23"/>
      <c r="K72" s="23"/>
    </row>
    <row r="73" spans="1:11" x14ac:dyDescent="0.35">
      <c r="A73" s="128"/>
      <c r="B73" s="1" t="s">
        <v>118</v>
      </c>
      <c r="C73" s="1">
        <v>788</v>
      </c>
      <c r="D73" s="7">
        <v>0</v>
      </c>
      <c r="E73" s="8">
        <v>79.55</v>
      </c>
      <c r="F73" s="33">
        <f t="shared" si="2"/>
        <v>0</v>
      </c>
      <c r="G73" s="23"/>
      <c r="H73" s="23"/>
      <c r="I73" s="23"/>
      <c r="J73" s="23"/>
      <c r="K73" s="23"/>
    </row>
    <row r="74" spans="1:11" x14ac:dyDescent="0.35">
      <c r="A74" s="128"/>
      <c r="B74" s="1" t="s">
        <v>119</v>
      </c>
      <c r="C74" s="1">
        <v>789</v>
      </c>
      <c r="D74" s="7">
        <v>0</v>
      </c>
      <c r="E74" s="8">
        <v>110.35</v>
      </c>
      <c r="F74" s="33">
        <f t="shared" si="2"/>
        <v>0</v>
      </c>
      <c r="G74" s="23"/>
      <c r="H74" s="23"/>
      <c r="I74" s="23"/>
      <c r="J74" s="23"/>
      <c r="K74" s="23"/>
    </row>
    <row r="75" spans="1:11" x14ac:dyDescent="0.35">
      <c r="A75" s="128"/>
      <c r="B75" s="1" t="s">
        <v>120</v>
      </c>
      <c r="C75" s="1">
        <v>2200</v>
      </c>
      <c r="D75" s="7">
        <v>0</v>
      </c>
      <c r="E75" s="8">
        <v>185.35</v>
      </c>
      <c r="F75" s="33">
        <f t="shared" si="2"/>
        <v>0</v>
      </c>
      <c r="G75" s="23"/>
      <c r="H75" s="23"/>
      <c r="I75" s="23"/>
      <c r="J75" s="23"/>
      <c r="K75" s="23"/>
    </row>
    <row r="76" spans="1:11" x14ac:dyDescent="0.35">
      <c r="A76" s="128"/>
      <c r="B76" s="1" t="s">
        <v>121</v>
      </c>
      <c r="C76" s="1">
        <v>249</v>
      </c>
      <c r="D76" s="7">
        <v>0</v>
      </c>
      <c r="E76" s="8">
        <v>96.6</v>
      </c>
      <c r="F76" s="33">
        <f t="shared" si="2"/>
        <v>0</v>
      </c>
      <c r="G76" s="23"/>
      <c r="H76" s="23"/>
      <c r="I76" s="23"/>
      <c r="J76" s="23"/>
      <c r="K76" s="23"/>
    </row>
    <row r="77" spans="1:11" x14ac:dyDescent="0.35">
      <c r="A77" s="128"/>
      <c r="B77" s="1" t="s">
        <v>158</v>
      </c>
      <c r="C77" s="1">
        <v>238</v>
      </c>
      <c r="D77" s="7">
        <v>0</v>
      </c>
      <c r="E77" s="8">
        <v>47.35</v>
      </c>
      <c r="F77" s="33">
        <f t="shared" si="2"/>
        <v>0</v>
      </c>
      <c r="G77" s="23"/>
      <c r="H77" s="23"/>
      <c r="I77" s="23"/>
      <c r="J77" s="23"/>
      <c r="K77" s="23"/>
    </row>
    <row r="78" spans="1:11" x14ac:dyDescent="0.35">
      <c r="A78" s="128"/>
      <c r="B78" s="1" t="s">
        <v>159</v>
      </c>
      <c r="C78" s="1">
        <v>239</v>
      </c>
      <c r="D78" s="7">
        <v>0</v>
      </c>
      <c r="E78" s="8">
        <v>81.150000000000006</v>
      </c>
      <c r="F78" s="33">
        <f t="shared" si="2"/>
        <v>0</v>
      </c>
      <c r="G78" s="23"/>
      <c r="H78" s="23"/>
      <c r="I78" s="23"/>
      <c r="J78" s="23"/>
      <c r="K78" s="23"/>
    </row>
    <row r="79" spans="1:11" x14ac:dyDescent="0.35">
      <c r="A79" s="128"/>
      <c r="B79" s="1" t="s">
        <v>160</v>
      </c>
      <c r="C79" s="1">
        <v>240</v>
      </c>
      <c r="D79" s="7">
        <v>0</v>
      </c>
      <c r="E79" s="8">
        <v>135.05000000000001</v>
      </c>
      <c r="F79" s="33">
        <f t="shared" si="2"/>
        <v>0</v>
      </c>
      <c r="G79" s="23"/>
      <c r="H79" s="23"/>
      <c r="I79" s="23"/>
      <c r="J79" s="23"/>
      <c r="K79" s="23"/>
    </row>
    <row r="80" spans="1:11" ht="15" thickBot="1" x14ac:dyDescent="0.4">
      <c r="A80" s="129"/>
      <c r="B80" s="9" t="s">
        <v>124</v>
      </c>
      <c r="C80" s="9">
        <v>232</v>
      </c>
      <c r="D80" s="13">
        <v>0</v>
      </c>
      <c r="E80" s="36">
        <v>64.150000000000006</v>
      </c>
      <c r="F80" s="37">
        <f t="shared" si="2"/>
        <v>0</v>
      </c>
      <c r="G80" s="23"/>
      <c r="H80" s="23"/>
      <c r="I80" s="23"/>
      <c r="J80" s="23"/>
      <c r="K80" s="23"/>
    </row>
    <row r="81" spans="1:11" ht="20" thickBot="1" x14ac:dyDescent="0.5">
      <c r="A81" s="23"/>
      <c r="B81" s="23"/>
      <c r="C81" s="23"/>
      <c r="D81" s="23"/>
      <c r="E81" s="40" t="s">
        <v>125</v>
      </c>
      <c r="F81" s="41">
        <f>SUM(F11:F80)</f>
        <v>0</v>
      </c>
      <c r="G81" s="23"/>
      <c r="H81" s="23"/>
      <c r="I81" s="23"/>
      <c r="J81" s="23"/>
      <c r="K81" s="23"/>
    </row>
    <row r="82" spans="1:11" ht="15" thickTop="1" x14ac:dyDescent="0.35">
      <c r="A82" s="23" t="s">
        <v>161</v>
      </c>
      <c r="B82" s="23" t="s">
        <v>1</v>
      </c>
      <c r="C82" s="23"/>
      <c r="D82" s="23"/>
      <c r="E82" s="23"/>
      <c r="F82" s="23"/>
      <c r="G82" s="23"/>
      <c r="H82" s="23"/>
      <c r="I82" s="23"/>
      <c r="J82" s="23"/>
      <c r="K82" s="23"/>
    </row>
    <row r="85" spans="1:11" x14ac:dyDescent="0.35">
      <c r="A85" s="122" t="e" vm="1">
        <v>#VALUE!</v>
      </c>
      <c r="B85" s="123"/>
      <c r="C85" s="123"/>
      <c r="D85" s="123"/>
      <c r="E85" s="123"/>
      <c r="F85" s="123"/>
    </row>
    <row r="86" spans="1:11" x14ac:dyDescent="0.35">
      <c r="A86" s="123"/>
      <c r="B86" s="123"/>
      <c r="C86" s="123"/>
      <c r="D86" s="123"/>
      <c r="E86" s="123"/>
      <c r="F86" s="123"/>
    </row>
    <row r="87" spans="1:11" x14ac:dyDescent="0.35">
      <c r="A87" s="123"/>
      <c r="B87" s="123"/>
      <c r="C87" s="123"/>
      <c r="D87" s="123"/>
      <c r="E87" s="123"/>
      <c r="F87" s="123"/>
    </row>
    <row r="88" spans="1:11" x14ac:dyDescent="0.35">
      <c r="A88" s="123"/>
      <c r="B88" s="123"/>
      <c r="C88" s="123"/>
      <c r="D88" s="123"/>
      <c r="E88" s="123"/>
      <c r="F88" s="123"/>
    </row>
    <row r="89" spans="1:11" x14ac:dyDescent="0.35">
      <c r="A89" s="123"/>
      <c r="B89" s="123"/>
      <c r="C89" s="123"/>
      <c r="D89" s="123"/>
      <c r="E89" s="123"/>
      <c r="F89" s="123"/>
    </row>
    <row r="90" spans="1:11" x14ac:dyDescent="0.35">
      <c r="A90" s="123"/>
      <c r="B90" s="123"/>
      <c r="C90" s="123"/>
      <c r="D90" s="123"/>
      <c r="E90" s="123"/>
      <c r="F90" s="123"/>
    </row>
    <row r="91" spans="1:11" x14ac:dyDescent="0.35">
      <c r="A91" s="123"/>
      <c r="B91" s="123"/>
      <c r="C91" s="123"/>
      <c r="D91" s="123"/>
      <c r="E91" s="123"/>
      <c r="F91" s="123"/>
    </row>
    <row r="92" spans="1:11" x14ac:dyDescent="0.35">
      <c r="A92" s="123"/>
      <c r="B92" s="123"/>
      <c r="C92" s="123"/>
      <c r="D92" s="123"/>
      <c r="E92" s="123"/>
      <c r="F92" s="123"/>
    </row>
    <row r="93" spans="1:11" x14ac:dyDescent="0.35">
      <c r="A93" s="123"/>
      <c r="B93" s="123"/>
      <c r="C93" s="123"/>
      <c r="D93" s="123"/>
      <c r="E93" s="123"/>
      <c r="F93" s="123"/>
    </row>
  </sheetData>
  <sheetProtection algorithmName="SHA-512" hashValue="WQB+Sgkm2TU35jpm4a26r22rFRWUZ/jgZi61w50PDVehOTaWxp+rlmjtqWx1osKu9iXRMNsOb1gq9DnQEzAo+w==" saltValue="whlh80CzQBYjv7vTislQEw==" spinCount="100000" sheet="1" objects="1" scenarios="1" selectLockedCells="1"/>
  <mergeCells count="16">
    <mergeCell ref="A85:F93"/>
    <mergeCell ref="B42:B43"/>
    <mergeCell ref="B44:B45"/>
    <mergeCell ref="A1:F9"/>
    <mergeCell ref="G10:J10"/>
    <mergeCell ref="A11:A27"/>
    <mergeCell ref="G20:J21"/>
    <mergeCell ref="G27:J28"/>
    <mergeCell ref="B28:B31"/>
    <mergeCell ref="A67:A80"/>
    <mergeCell ref="A55:A59"/>
    <mergeCell ref="A60:A61"/>
    <mergeCell ref="A62:A66"/>
    <mergeCell ref="A28:A34"/>
    <mergeCell ref="A35:A41"/>
    <mergeCell ref="A42:A54"/>
  </mergeCells>
  <conditionalFormatting sqref="D11:D80">
    <cfRule type="containsBlanks" dxfId="9" priority="1">
      <formula>LEN(TRIM(D11))=0</formula>
    </cfRule>
    <cfRule type="containsBlanks" dxfId="8" priority="2">
      <formula>LEN(TRIM(D11))=0</formula>
    </cfRule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528D4-C5E8-45F4-9B4A-6435B53F8568}">
  <dimension ref="A1:K70"/>
  <sheetViews>
    <sheetView workbookViewId="0">
      <selection activeCell="F31" sqref="F31"/>
    </sheetView>
  </sheetViews>
  <sheetFormatPr defaultColWidth="8.81640625" defaultRowHeight="14.5" x14ac:dyDescent="0.35"/>
  <cols>
    <col min="1" max="1" width="27.453125" style="51" customWidth="1"/>
    <col min="2" max="2" width="49.81640625" style="51" bestFit="1" customWidth="1"/>
    <col min="3" max="3" width="17.7265625" style="51" customWidth="1"/>
    <col min="4" max="6" width="20.7265625" style="51" customWidth="1"/>
    <col min="7" max="7" width="50" style="51" bestFit="1" customWidth="1"/>
    <col min="8" max="10" width="18.7265625" style="51" customWidth="1"/>
    <col min="11" max="16384" width="8.81640625" style="51"/>
  </cols>
  <sheetData>
    <row r="1" spans="1:10" x14ac:dyDescent="0.35">
      <c r="A1" s="123" t="s">
        <v>162</v>
      </c>
      <c r="B1" s="123"/>
      <c r="C1" s="123"/>
      <c r="D1" s="123"/>
      <c r="E1" s="123"/>
      <c r="F1" s="123"/>
      <c r="G1" s="23"/>
      <c r="H1" s="23"/>
      <c r="I1" s="23"/>
      <c r="J1" s="23"/>
    </row>
    <row r="2" spans="1:10" x14ac:dyDescent="0.35">
      <c r="A2" s="123"/>
      <c r="B2" s="123"/>
      <c r="C2" s="123"/>
      <c r="D2" s="123"/>
      <c r="E2" s="123"/>
      <c r="F2" s="123"/>
      <c r="G2" s="23"/>
      <c r="H2" s="23"/>
      <c r="I2" s="23"/>
      <c r="J2" s="23"/>
    </row>
    <row r="3" spans="1:10" x14ac:dyDescent="0.35">
      <c r="A3" s="123"/>
      <c r="B3" s="123"/>
      <c r="C3" s="123"/>
      <c r="D3" s="123"/>
      <c r="E3" s="123"/>
      <c r="F3" s="123"/>
      <c r="G3" s="23"/>
      <c r="H3" s="23"/>
      <c r="I3" s="23"/>
      <c r="J3" s="23"/>
    </row>
    <row r="4" spans="1:10" x14ac:dyDescent="0.35">
      <c r="A4" s="123"/>
      <c r="B4" s="123"/>
      <c r="C4" s="123"/>
      <c r="D4" s="123"/>
      <c r="E4" s="123"/>
      <c r="F4" s="123"/>
      <c r="G4" s="23"/>
      <c r="H4" s="23"/>
      <c r="I4" s="23"/>
      <c r="J4" s="23"/>
    </row>
    <row r="5" spans="1:10" x14ac:dyDescent="0.35">
      <c r="A5" s="123"/>
      <c r="B5" s="123"/>
      <c r="C5" s="123"/>
      <c r="D5" s="123"/>
      <c r="E5" s="123"/>
      <c r="F5" s="123"/>
      <c r="G5" s="23"/>
      <c r="H5" s="23"/>
      <c r="I5" s="23"/>
      <c r="J5" s="23"/>
    </row>
    <row r="6" spans="1:10" x14ac:dyDescent="0.35">
      <c r="A6" s="123"/>
      <c r="B6" s="123"/>
      <c r="C6" s="123"/>
      <c r="D6" s="123"/>
      <c r="E6" s="123"/>
      <c r="F6" s="123"/>
      <c r="G6" s="23"/>
      <c r="H6" s="23"/>
      <c r="I6" s="23"/>
      <c r="J6" s="23"/>
    </row>
    <row r="7" spans="1:10" x14ac:dyDescent="0.35">
      <c r="A7" s="123"/>
      <c r="B7" s="123"/>
      <c r="C7" s="123"/>
      <c r="D7" s="123"/>
      <c r="E7" s="123"/>
      <c r="F7" s="123"/>
      <c r="G7" s="23"/>
      <c r="H7" s="23"/>
      <c r="I7" s="23"/>
      <c r="J7" s="23"/>
    </row>
    <row r="8" spans="1:10" x14ac:dyDescent="0.35">
      <c r="A8" s="123"/>
      <c r="B8" s="123"/>
      <c r="C8" s="123"/>
      <c r="D8" s="123"/>
      <c r="E8" s="123"/>
      <c r="F8" s="123"/>
      <c r="G8" s="23"/>
      <c r="H8" s="23"/>
      <c r="I8" s="23"/>
      <c r="J8" s="23"/>
    </row>
    <row r="9" spans="1:10" x14ac:dyDescent="0.35">
      <c r="A9" s="123"/>
      <c r="B9" s="123"/>
      <c r="C9" s="123"/>
      <c r="D9" s="123"/>
      <c r="E9" s="123"/>
      <c r="F9" s="123"/>
      <c r="G9" s="23"/>
      <c r="H9" s="23"/>
      <c r="I9" s="23"/>
      <c r="J9" s="23"/>
    </row>
    <row r="10" spans="1:10" ht="29" thickBot="1" x14ac:dyDescent="0.4">
      <c r="A10" s="69" t="s">
        <v>2</v>
      </c>
      <c r="B10" s="69" t="s">
        <v>3</v>
      </c>
      <c r="C10" s="69" t="s">
        <v>4</v>
      </c>
      <c r="D10" s="69" t="s">
        <v>5</v>
      </c>
      <c r="E10" s="69" t="s">
        <v>6</v>
      </c>
      <c r="F10" s="69" t="s">
        <v>7</v>
      </c>
      <c r="G10" s="103" t="s">
        <v>163</v>
      </c>
      <c r="H10" s="103"/>
      <c r="I10" s="103"/>
      <c r="J10" s="103"/>
    </row>
    <row r="11" spans="1:10" ht="15" thickBot="1" x14ac:dyDescent="0.4">
      <c r="A11" s="133" t="s">
        <v>9</v>
      </c>
      <c r="B11" s="10" t="s">
        <v>10</v>
      </c>
      <c r="C11" s="10">
        <v>82200</v>
      </c>
      <c r="D11" s="4">
        <v>0</v>
      </c>
      <c r="E11" s="30">
        <v>14.2</v>
      </c>
      <c r="F11" s="31">
        <f>D11*E11</f>
        <v>0</v>
      </c>
      <c r="G11" s="64"/>
      <c r="H11" s="64"/>
      <c r="I11" s="65" t="s">
        <v>11</v>
      </c>
      <c r="J11" s="65" t="s">
        <v>12</v>
      </c>
    </row>
    <row r="12" spans="1:10" ht="15" thickBot="1" x14ac:dyDescent="0.4">
      <c r="A12" s="134"/>
      <c r="B12" s="1" t="s">
        <v>13</v>
      </c>
      <c r="C12" s="1">
        <v>82205</v>
      </c>
      <c r="D12" s="7">
        <v>0</v>
      </c>
      <c r="E12" s="8">
        <v>31.05</v>
      </c>
      <c r="F12" s="33">
        <f t="shared" ref="F12:F14" si="0">D12*E12</f>
        <v>0</v>
      </c>
      <c r="G12" s="56" t="s">
        <v>164</v>
      </c>
      <c r="H12" s="25">
        <v>0</v>
      </c>
      <c r="I12" s="57"/>
      <c r="J12" s="58"/>
    </row>
    <row r="13" spans="1:10" x14ac:dyDescent="0.35">
      <c r="A13" s="134"/>
      <c r="B13" s="1" t="s">
        <v>15</v>
      </c>
      <c r="C13" s="1">
        <v>82210</v>
      </c>
      <c r="D13" s="7">
        <v>0</v>
      </c>
      <c r="E13" s="8">
        <v>58.85</v>
      </c>
      <c r="F13" s="33">
        <f t="shared" si="0"/>
        <v>0</v>
      </c>
      <c r="G13" s="66" t="s">
        <v>165</v>
      </c>
      <c r="H13" s="1"/>
      <c r="I13" s="1"/>
      <c r="J13" s="42">
        <f>SUM(I14:I18)</f>
        <v>0</v>
      </c>
    </row>
    <row r="14" spans="1:10" x14ac:dyDescent="0.35">
      <c r="A14" s="134"/>
      <c r="B14" s="1" t="s">
        <v>17</v>
      </c>
      <c r="C14" s="1">
        <v>82215</v>
      </c>
      <c r="D14" s="7">
        <v>0</v>
      </c>
      <c r="E14" s="8">
        <v>86.8</v>
      </c>
      <c r="F14" s="33">
        <f t="shared" si="0"/>
        <v>0</v>
      </c>
      <c r="G14" s="1" t="s">
        <v>166</v>
      </c>
      <c r="H14" s="1"/>
      <c r="I14" s="26">
        <v>0</v>
      </c>
      <c r="J14" s="42">
        <f>J13/60</f>
        <v>0</v>
      </c>
    </row>
    <row r="15" spans="1:10" x14ac:dyDescent="0.35">
      <c r="A15" s="134"/>
      <c r="B15" s="21" t="s">
        <v>167</v>
      </c>
      <c r="C15" s="21">
        <v>91192</v>
      </c>
      <c r="D15" s="18">
        <v>0</v>
      </c>
      <c r="E15" s="34">
        <v>14.2</v>
      </c>
      <c r="F15" s="35">
        <f t="shared" ref="F15:F28" si="1">D15*E15</f>
        <v>0</v>
      </c>
      <c r="G15" s="1" t="s">
        <v>20</v>
      </c>
      <c r="H15" s="1"/>
      <c r="I15" s="8">
        <f>I14*11.5%</f>
        <v>0</v>
      </c>
      <c r="J15" s="43"/>
    </row>
    <row r="16" spans="1:10" x14ac:dyDescent="0.35">
      <c r="A16" s="134"/>
      <c r="B16" s="1" t="s">
        <v>168</v>
      </c>
      <c r="C16" s="1">
        <v>91178</v>
      </c>
      <c r="D16" s="7">
        <v>0</v>
      </c>
      <c r="E16" s="8">
        <v>31.05</v>
      </c>
      <c r="F16" s="33">
        <f t="shared" si="1"/>
        <v>0</v>
      </c>
      <c r="G16" s="1" t="s">
        <v>22</v>
      </c>
      <c r="H16" s="1"/>
      <c r="I16" s="8">
        <f>I14*9%</f>
        <v>0</v>
      </c>
      <c r="J16" s="43"/>
    </row>
    <row r="17" spans="1:10" x14ac:dyDescent="0.35">
      <c r="A17" s="134"/>
      <c r="B17" s="1" t="s">
        <v>169</v>
      </c>
      <c r="C17" s="1">
        <v>91179</v>
      </c>
      <c r="D17" s="7">
        <v>0</v>
      </c>
      <c r="E17" s="8">
        <v>58.5</v>
      </c>
      <c r="F17" s="33">
        <f t="shared" si="1"/>
        <v>0</v>
      </c>
      <c r="G17" s="1" t="s">
        <v>24</v>
      </c>
      <c r="H17" s="1"/>
      <c r="I17" s="26">
        <f>0</f>
        <v>0</v>
      </c>
      <c r="J17" s="43"/>
    </row>
    <row r="18" spans="1:10" ht="15" thickBot="1" x14ac:dyDescent="0.4">
      <c r="A18" s="134"/>
      <c r="B18" s="70" t="s">
        <v>170</v>
      </c>
      <c r="C18" s="70">
        <v>91180</v>
      </c>
      <c r="D18" s="14">
        <v>0</v>
      </c>
      <c r="E18" s="39">
        <v>86.8</v>
      </c>
      <c r="F18" s="38">
        <f t="shared" si="1"/>
        <v>0</v>
      </c>
      <c r="G18" s="9" t="s">
        <v>26</v>
      </c>
      <c r="H18" s="9"/>
      <c r="I18" s="27">
        <v>0</v>
      </c>
      <c r="J18" s="44"/>
    </row>
    <row r="19" spans="1:10" ht="15" thickBot="1" x14ac:dyDescent="0.4">
      <c r="A19" s="134"/>
      <c r="B19" s="21" t="s">
        <v>171</v>
      </c>
      <c r="C19" s="21">
        <v>91193</v>
      </c>
      <c r="D19" s="18">
        <v>0</v>
      </c>
      <c r="E19" s="34">
        <v>14.2</v>
      </c>
      <c r="F19" s="35">
        <f t="shared" si="1"/>
        <v>0</v>
      </c>
      <c r="G19" s="71" t="s">
        <v>172</v>
      </c>
      <c r="H19" s="57"/>
      <c r="I19" s="57"/>
      <c r="J19" s="45">
        <f>H12*(J13*38*52)</f>
        <v>0</v>
      </c>
    </row>
    <row r="20" spans="1:10" ht="15" customHeight="1" x14ac:dyDescent="0.35">
      <c r="A20" s="134"/>
      <c r="B20" s="1" t="s">
        <v>173</v>
      </c>
      <c r="C20" s="1">
        <v>91189</v>
      </c>
      <c r="D20" s="7">
        <v>0</v>
      </c>
      <c r="E20" s="8">
        <v>31.05</v>
      </c>
      <c r="F20" s="33">
        <f t="shared" si="1"/>
        <v>0</v>
      </c>
      <c r="G20" s="107" t="s">
        <v>30</v>
      </c>
      <c r="H20" s="107"/>
      <c r="I20" s="107"/>
      <c r="J20" s="107"/>
    </row>
    <row r="21" spans="1:10" ht="15" customHeight="1" thickBot="1" x14ac:dyDescent="0.4">
      <c r="A21" s="134"/>
      <c r="B21" s="1" t="s">
        <v>174</v>
      </c>
      <c r="C21" s="1">
        <v>91189</v>
      </c>
      <c r="D21" s="7">
        <v>0</v>
      </c>
      <c r="E21" s="8">
        <v>58.5</v>
      </c>
      <c r="F21" s="33">
        <f t="shared" si="1"/>
        <v>0</v>
      </c>
      <c r="G21" s="109"/>
      <c r="H21" s="109"/>
      <c r="I21" s="109"/>
      <c r="J21" s="109"/>
    </row>
    <row r="22" spans="1:10" ht="15.75" customHeight="1" x14ac:dyDescent="0.35">
      <c r="A22" s="135"/>
      <c r="B22" s="70" t="s">
        <v>175</v>
      </c>
      <c r="C22" s="70">
        <v>91191</v>
      </c>
      <c r="D22" s="14">
        <v>0</v>
      </c>
      <c r="E22" s="39">
        <v>86.8</v>
      </c>
      <c r="F22" s="38">
        <f t="shared" si="1"/>
        <v>0</v>
      </c>
      <c r="G22" s="10" t="s">
        <v>33</v>
      </c>
      <c r="H22" s="10"/>
      <c r="I22" s="46">
        <f>F29</f>
        <v>0</v>
      </c>
      <c r="J22" s="60"/>
    </row>
    <row r="23" spans="1:10" ht="15.75" customHeight="1" x14ac:dyDescent="0.35">
      <c r="A23" s="134" t="s">
        <v>176</v>
      </c>
      <c r="B23" s="1" t="s">
        <v>177</v>
      </c>
      <c r="C23" s="1">
        <v>10955</v>
      </c>
      <c r="D23" s="7">
        <v>0</v>
      </c>
      <c r="E23" s="8">
        <v>47.35</v>
      </c>
      <c r="F23" s="33">
        <f t="shared" ref="F23:F25" si="2">D23*E23</f>
        <v>0</v>
      </c>
      <c r="G23" s="61" t="s">
        <v>178</v>
      </c>
      <c r="H23" s="1"/>
      <c r="I23" s="47">
        <f>J19</f>
        <v>0</v>
      </c>
      <c r="J23" s="43"/>
    </row>
    <row r="24" spans="1:10" ht="15.75" customHeight="1" thickBot="1" x14ac:dyDescent="0.4">
      <c r="A24" s="134"/>
      <c r="B24" s="1" t="s">
        <v>179</v>
      </c>
      <c r="C24" s="1">
        <v>10957</v>
      </c>
      <c r="D24" s="7">
        <v>0</v>
      </c>
      <c r="E24" s="8">
        <v>81.150000000000006</v>
      </c>
      <c r="F24" s="33">
        <f t="shared" si="2"/>
        <v>0</v>
      </c>
      <c r="G24" s="68" t="s">
        <v>37</v>
      </c>
      <c r="H24" s="9"/>
      <c r="I24" s="9"/>
      <c r="J24" s="48">
        <f>I22-I23</f>
        <v>0</v>
      </c>
    </row>
    <row r="25" spans="1:10" x14ac:dyDescent="0.35">
      <c r="A25" s="135"/>
      <c r="B25" s="70" t="s">
        <v>180</v>
      </c>
      <c r="C25" s="70">
        <v>10959</v>
      </c>
      <c r="D25" s="14">
        <v>0</v>
      </c>
      <c r="E25" s="39">
        <v>135</v>
      </c>
      <c r="F25" s="38">
        <f t="shared" si="2"/>
        <v>0</v>
      </c>
      <c r="G25" s="1"/>
      <c r="H25" s="1"/>
      <c r="I25" s="1"/>
      <c r="J25" s="1"/>
    </row>
    <row r="26" spans="1:10" x14ac:dyDescent="0.35">
      <c r="A26" s="134" t="s">
        <v>181</v>
      </c>
      <c r="B26" s="1" t="s">
        <v>182</v>
      </c>
      <c r="C26" s="1"/>
      <c r="D26" s="7">
        <v>0</v>
      </c>
      <c r="E26" s="26">
        <v>0</v>
      </c>
      <c r="F26" s="33">
        <f t="shared" si="1"/>
        <v>0</v>
      </c>
      <c r="G26" s="1"/>
      <c r="H26" s="1"/>
      <c r="I26" s="1"/>
      <c r="J26" s="1"/>
    </row>
    <row r="27" spans="1:10" x14ac:dyDescent="0.35">
      <c r="A27" s="134"/>
      <c r="B27" s="1" t="s">
        <v>182</v>
      </c>
      <c r="C27" s="1"/>
      <c r="D27" s="7">
        <v>0</v>
      </c>
      <c r="E27" s="26">
        <v>0</v>
      </c>
      <c r="F27" s="33">
        <f t="shared" si="1"/>
        <v>0</v>
      </c>
      <c r="G27" s="104" t="s">
        <v>183</v>
      </c>
      <c r="H27" s="105"/>
      <c r="I27" s="105"/>
      <c r="J27" s="105"/>
    </row>
    <row r="28" spans="1:10" ht="15" thickBot="1" x14ac:dyDescent="0.4">
      <c r="A28" s="136"/>
      <c r="B28" s="9" t="s">
        <v>182</v>
      </c>
      <c r="C28" s="9"/>
      <c r="D28" s="13">
        <v>0</v>
      </c>
      <c r="E28" s="27">
        <v>0</v>
      </c>
      <c r="F28" s="37">
        <f t="shared" si="1"/>
        <v>0</v>
      </c>
      <c r="G28" s="104"/>
      <c r="H28" s="105"/>
      <c r="I28" s="105"/>
      <c r="J28" s="105"/>
    </row>
    <row r="29" spans="1:10" ht="21" customHeight="1" thickBot="1" x14ac:dyDescent="0.5">
      <c r="A29" s="1"/>
      <c r="B29" s="1"/>
      <c r="C29" s="1"/>
      <c r="D29" s="1"/>
      <c r="E29" s="40" t="s">
        <v>125</v>
      </c>
      <c r="F29" s="41">
        <f>SUM(F11:F28)</f>
        <v>0</v>
      </c>
      <c r="G29" s="54"/>
      <c r="H29" s="54"/>
      <c r="I29" s="55" t="s">
        <v>11</v>
      </c>
      <c r="J29" s="55" t="s">
        <v>12</v>
      </c>
    </row>
    <row r="30" spans="1:10" ht="15.75" customHeight="1" thickTop="1" thickBot="1" x14ac:dyDescent="0.4">
      <c r="A30" s="23"/>
      <c r="B30" s="23"/>
      <c r="C30" s="23"/>
      <c r="D30" s="23"/>
      <c r="E30" s="23"/>
      <c r="F30" s="23"/>
      <c r="G30" s="56" t="s">
        <v>14</v>
      </c>
      <c r="H30" s="25">
        <v>0</v>
      </c>
      <c r="I30" s="57"/>
      <c r="J30" s="58"/>
    </row>
    <row r="31" spans="1:10" x14ac:dyDescent="0.35">
      <c r="A31" s="23"/>
      <c r="B31" s="23"/>
      <c r="C31" s="23"/>
      <c r="D31" s="23"/>
      <c r="E31" s="23"/>
      <c r="F31" s="23"/>
      <c r="G31" s="59" t="s">
        <v>184</v>
      </c>
      <c r="H31" s="10"/>
      <c r="I31" s="10"/>
      <c r="J31" s="60"/>
    </row>
    <row r="32" spans="1:10" x14ac:dyDescent="0.35">
      <c r="A32" s="23"/>
      <c r="B32" s="23"/>
      <c r="C32" s="23"/>
      <c r="D32" s="23"/>
      <c r="E32" s="23"/>
      <c r="F32" s="23"/>
      <c r="G32" s="61" t="s">
        <v>185</v>
      </c>
      <c r="H32" s="28">
        <v>0</v>
      </c>
      <c r="I32" s="47">
        <f>F29*H32</f>
        <v>0</v>
      </c>
      <c r="J32" s="43"/>
    </row>
    <row r="33" spans="1:10" x14ac:dyDescent="0.35">
      <c r="A33" s="23"/>
      <c r="B33" s="23"/>
      <c r="C33" s="23"/>
      <c r="D33" s="23"/>
      <c r="E33" s="23"/>
      <c r="F33" s="23"/>
      <c r="G33" s="61" t="s">
        <v>51</v>
      </c>
      <c r="H33" s="49">
        <f>100%-H32</f>
        <v>1</v>
      </c>
      <c r="I33" s="47">
        <f>F29*H33</f>
        <v>0</v>
      </c>
      <c r="J33" s="43"/>
    </row>
    <row r="34" spans="1:10" x14ac:dyDescent="0.35">
      <c r="A34" s="23"/>
      <c r="B34" s="23"/>
      <c r="C34" s="23"/>
      <c r="D34" s="23"/>
      <c r="E34" s="23"/>
      <c r="F34" s="23"/>
      <c r="G34" s="61" t="s">
        <v>24</v>
      </c>
      <c r="H34" s="1"/>
      <c r="I34" s="26">
        <v>0</v>
      </c>
      <c r="J34" s="43"/>
    </row>
    <row r="35" spans="1:10" ht="15" thickBot="1" x14ac:dyDescent="0.4">
      <c r="A35" s="122" t="e" vm="1">
        <v>#VALUE!</v>
      </c>
      <c r="B35" s="123"/>
      <c r="C35" s="123"/>
      <c r="D35" s="123"/>
      <c r="E35" s="123"/>
      <c r="F35" s="123"/>
      <c r="G35" s="62" t="s">
        <v>52</v>
      </c>
      <c r="H35" s="9"/>
      <c r="I35" s="27">
        <v>0</v>
      </c>
      <c r="J35" s="44"/>
    </row>
    <row r="36" spans="1:10" ht="15" thickBot="1" x14ac:dyDescent="0.4">
      <c r="A36" s="123"/>
      <c r="B36" s="123"/>
      <c r="C36" s="123"/>
      <c r="D36" s="123"/>
      <c r="E36" s="123"/>
      <c r="F36" s="123"/>
      <c r="G36" s="63" t="s">
        <v>186</v>
      </c>
      <c r="H36" s="57"/>
      <c r="I36" s="57"/>
      <c r="J36" s="50">
        <f>(I33*H30)-I34-I35</f>
        <v>0</v>
      </c>
    </row>
    <row r="37" spans="1:10" x14ac:dyDescent="0.35">
      <c r="A37" s="123"/>
      <c r="B37" s="123"/>
      <c r="C37" s="123"/>
      <c r="D37" s="123"/>
      <c r="E37" s="123"/>
      <c r="F37" s="123"/>
    </row>
    <row r="38" spans="1:10" x14ac:dyDescent="0.35">
      <c r="A38" s="123"/>
      <c r="B38" s="123"/>
      <c r="C38" s="123"/>
      <c r="D38" s="123"/>
      <c r="E38" s="123"/>
      <c r="F38" s="123"/>
    </row>
    <row r="39" spans="1:10" x14ac:dyDescent="0.35">
      <c r="A39" s="123"/>
      <c r="B39" s="123"/>
      <c r="C39" s="123"/>
      <c r="D39" s="123"/>
      <c r="E39" s="123"/>
      <c r="F39" s="123"/>
    </row>
    <row r="40" spans="1:10" x14ac:dyDescent="0.35">
      <c r="A40" s="123"/>
      <c r="B40" s="123"/>
      <c r="C40" s="123"/>
      <c r="D40" s="123"/>
      <c r="E40" s="123"/>
      <c r="F40" s="123"/>
    </row>
    <row r="41" spans="1:10" x14ac:dyDescent="0.35">
      <c r="A41" s="123"/>
      <c r="B41" s="123"/>
      <c r="C41" s="123"/>
      <c r="D41" s="123"/>
      <c r="E41" s="123"/>
      <c r="F41" s="123"/>
    </row>
    <row r="42" spans="1:10" x14ac:dyDescent="0.35">
      <c r="A42" s="123"/>
      <c r="B42" s="123"/>
      <c r="C42" s="123"/>
      <c r="D42" s="123"/>
      <c r="E42" s="123"/>
      <c r="F42" s="123"/>
    </row>
    <row r="43" spans="1:10" x14ac:dyDescent="0.35">
      <c r="A43" s="123"/>
      <c r="B43" s="123"/>
      <c r="C43" s="123"/>
      <c r="D43" s="123"/>
      <c r="E43" s="123"/>
      <c r="F43" s="123"/>
    </row>
    <row r="70" spans="11:11" x14ac:dyDescent="0.35">
      <c r="K70" s="51" t="s">
        <v>94</v>
      </c>
    </row>
  </sheetData>
  <sheetProtection algorithmName="SHA-512" hashValue="2WDYhNq8jn/h+g9U+0DIyPl4jTV2Q0SPA75dJlLSflCl1fkYTZq+eesyL5YKsJ/8DY15SahHgyglAMzCpLv0Sw==" saltValue="+kGBM5BUNNS/k6CKwSpcmQ==" spinCount="100000" sheet="1" objects="1" scenarios="1" selectLockedCells="1"/>
  <mergeCells count="8">
    <mergeCell ref="A35:F43"/>
    <mergeCell ref="A1:F9"/>
    <mergeCell ref="G10:J10"/>
    <mergeCell ref="G20:J21"/>
    <mergeCell ref="G27:J28"/>
    <mergeCell ref="A11:A22"/>
    <mergeCell ref="A23:A25"/>
    <mergeCell ref="A26:A28"/>
  </mergeCells>
  <conditionalFormatting sqref="D11:D28">
    <cfRule type="containsBlanks" dxfId="7" priority="1">
      <formula>LEN(TRIM(D11))=0</formula>
    </cfRule>
    <cfRule type="containsBlanks" dxfId="6" priority="2">
      <formula>LEN(TRIM(D11))=0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B6CFE-DB89-405B-9B4D-DEE44E485C5C}">
  <dimension ref="A1:L59"/>
  <sheetViews>
    <sheetView topLeftCell="B19" workbookViewId="0">
      <selection activeCell="K14" sqref="K14"/>
    </sheetView>
  </sheetViews>
  <sheetFormatPr defaultColWidth="8.81640625" defaultRowHeight="14.5" x14ac:dyDescent="0.35"/>
  <cols>
    <col min="1" max="1" width="18.453125" style="51" customWidth="1"/>
    <col min="2" max="2" width="56.453125" style="51" customWidth="1"/>
    <col min="3" max="3" width="17.7265625" style="51" customWidth="1"/>
    <col min="4" max="8" width="16.7265625" style="51" customWidth="1"/>
    <col min="9" max="9" width="40.26953125" style="51" bestFit="1" customWidth="1"/>
    <col min="10" max="12" width="18.7265625" style="51" customWidth="1"/>
    <col min="13" max="16384" width="8.81640625" style="51"/>
  </cols>
  <sheetData>
    <row r="1" spans="1:12" x14ac:dyDescent="0.35">
      <c r="A1" s="123" t="s">
        <v>187</v>
      </c>
      <c r="B1" s="123"/>
      <c r="C1" s="123"/>
      <c r="D1" s="123"/>
      <c r="E1" s="123"/>
      <c r="F1" s="123"/>
      <c r="G1" s="123"/>
      <c r="H1" s="123"/>
      <c r="I1" s="23"/>
      <c r="J1" s="23"/>
      <c r="K1" s="23"/>
      <c r="L1" s="23"/>
    </row>
    <row r="2" spans="1:12" x14ac:dyDescent="0.35">
      <c r="A2" s="123"/>
      <c r="B2" s="123"/>
      <c r="C2" s="123"/>
      <c r="D2" s="123"/>
      <c r="E2" s="123"/>
      <c r="F2" s="123"/>
      <c r="G2" s="123"/>
      <c r="H2" s="123"/>
      <c r="I2" s="23"/>
      <c r="J2" s="23"/>
      <c r="K2" s="23"/>
      <c r="L2" s="23"/>
    </row>
    <row r="3" spans="1:12" x14ac:dyDescent="0.35">
      <c r="A3" s="123"/>
      <c r="B3" s="123"/>
      <c r="C3" s="123"/>
      <c r="D3" s="123"/>
      <c r="E3" s="123"/>
      <c r="F3" s="123"/>
      <c r="G3" s="123"/>
      <c r="H3" s="123"/>
      <c r="I3" s="23"/>
      <c r="J3" s="23"/>
      <c r="K3" s="23"/>
      <c r="L3" s="23"/>
    </row>
    <row r="4" spans="1:12" x14ac:dyDescent="0.35">
      <c r="A4" s="123"/>
      <c r="B4" s="123"/>
      <c r="C4" s="123"/>
      <c r="D4" s="123"/>
      <c r="E4" s="123"/>
      <c r="F4" s="123"/>
      <c r="G4" s="123"/>
      <c r="H4" s="123"/>
      <c r="I4" s="23"/>
      <c r="J4" s="23"/>
      <c r="K4" s="23"/>
      <c r="L4" s="23"/>
    </row>
    <row r="5" spans="1:12" x14ac:dyDescent="0.35">
      <c r="A5" s="123"/>
      <c r="B5" s="123"/>
      <c r="C5" s="123"/>
      <c r="D5" s="123"/>
      <c r="E5" s="123"/>
      <c r="F5" s="123"/>
      <c r="G5" s="123"/>
      <c r="H5" s="123"/>
      <c r="I5" s="23"/>
      <c r="J5" s="23"/>
      <c r="K5" s="23"/>
      <c r="L5" s="23"/>
    </row>
    <row r="6" spans="1:12" x14ac:dyDescent="0.35">
      <c r="A6" s="123"/>
      <c r="B6" s="123"/>
      <c r="C6" s="123"/>
      <c r="D6" s="123"/>
      <c r="E6" s="123"/>
      <c r="F6" s="123"/>
      <c r="G6" s="123"/>
      <c r="H6" s="123"/>
      <c r="I6" s="23"/>
      <c r="J6" s="23"/>
      <c r="K6" s="23"/>
      <c r="L6" s="23"/>
    </row>
    <row r="7" spans="1:12" x14ac:dyDescent="0.35">
      <c r="A7" s="123"/>
      <c r="B7" s="123"/>
      <c r="C7" s="123"/>
      <c r="D7" s="123"/>
      <c r="E7" s="123"/>
      <c r="F7" s="123"/>
      <c r="G7" s="123"/>
      <c r="H7" s="123"/>
      <c r="I7" s="23"/>
      <c r="J7" s="23"/>
      <c r="K7" s="23"/>
      <c r="L7" s="23"/>
    </row>
    <row r="8" spans="1:12" x14ac:dyDescent="0.35">
      <c r="A8" s="123"/>
      <c r="B8" s="123"/>
      <c r="C8" s="123"/>
      <c r="D8" s="123"/>
      <c r="E8" s="123"/>
      <c r="F8" s="123"/>
      <c r="G8" s="123"/>
      <c r="H8" s="123"/>
      <c r="I8" s="23"/>
      <c r="J8" s="23"/>
      <c r="K8" s="23"/>
      <c r="L8" s="23"/>
    </row>
    <row r="9" spans="1:12" x14ac:dyDescent="0.35">
      <c r="A9" s="123"/>
      <c r="B9" s="123"/>
      <c r="C9" s="123"/>
      <c r="D9" s="123"/>
      <c r="E9" s="123"/>
      <c r="F9" s="123"/>
      <c r="G9" s="123"/>
      <c r="H9" s="123"/>
      <c r="I9" s="23"/>
      <c r="J9" s="23"/>
      <c r="K9" s="23"/>
      <c r="L9" s="23"/>
    </row>
    <row r="10" spans="1:12" ht="28.5" x14ac:dyDescent="0.35">
      <c r="A10" s="137" t="s">
        <v>188</v>
      </c>
      <c r="B10" s="137"/>
      <c r="C10" s="137"/>
      <c r="D10" s="137"/>
      <c r="E10" s="137"/>
      <c r="F10" s="137"/>
      <c r="G10" s="137"/>
      <c r="H10" s="137"/>
      <c r="I10" s="103" t="s">
        <v>189</v>
      </c>
      <c r="J10" s="103"/>
      <c r="K10" s="103"/>
      <c r="L10" s="103"/>
    </row>
    <row r="11" spans="1:12" ht="29.5" thickBot="1" x14ac:dyDescent="0.4">
      <c r="A11" s="72" t="s">
        <v>2</v>
      </c>
      <c r="B11" s="72" t="s">
        <v>3</v>
      </c>
      <c r="C11" s="72" t="s">
        <v>4</v>
      </c>
      <c r="D11" s="73" t="s">
        <v>190</v>
      </c>
      <c r="E11" s="73" t="s">
        <v>5</v>
      </c>
      <c r="F11" s="73" t="s">
        <v>191</v>
      </c>
      <c r="G11" s="73" t="s">
        <v>192</v>
      </c>
      <c r="H11" s="73" t="s">
        <v>7</v>
      </c>
      <c r="I11" s="64"/>
      <c r="J11" s="64"/>
      <c r="K11" s="64" t="s">
        <v>11</v>
      </c>
      <c r="L11" s="64" t="s">
        <v>12</v>
      </c>
    </row>
    <row r="12" spans="1:12" ht="15" thickBot="1" x14ac:dyDescent="0.4">
      <c r="A12" s="138" t="s">
        <v>42</v>
      </c>
      <c r="B12" s="115" t="s">
        <v>43</v>
      </c>
      <c r="C12" s="3" t="s">
        <v>44</v>
      </c>
      <c r="D12" s="74">
        <v>20</v>
      </c>
      <c r="E12" s="4">
        <v>0</v>
      </c>
      <c r="F12" s="30">
        <v>67.599999999999994</v>
      </c>
      <c r="G12" s="75">
        <f>D12*E12</f>
        <v>0</v>
      </c>
      <c r="H12" s="31">
        <f>E12*F12</f>
        <v>0</v>
      </c>
      <c r="I12" s="56" t="s">
        <v>193</v>
      </c>
      <c r="J12" s="25">
        <v>0</v>
      </c>
      <c r="K12" s="57"/>
      <c r="L12" s="58"/>
    </row>
    <row r="13" spans="1:12" x14ac:dyDescent="0.35">
      <c r="A13" s="139"/>
      <c r="B13" s="116"/>
      <c r="C13" s="6" t="s">
        <v>45</v>
      </c>
      <c r="D13" s="76">
        <v>30</v>
      </c>
      <c r="E13" s="7">
        <v>0</v>
      </c>
      <c r="F13" s="32">
        <v>157.1</v>
      </c>
      <c r="G13" s="77">
        <f t="shared" ref="G13:G37" si="0">D13*E13</f>
        <v>0</v>
      </c>
      <c r="H13" s="33">
        <f t="shared" ref="H13:H42" si="1">E13*F13</f>
        <v>0</v>
      </c>
      <c r="I13" s="66" t="s">
        <v>194</v>
      </c>
      <c r="J13" s="1"/>
      <c r="K13" s="1"/>
      <c r="L13" s="42">
        <f>SUM(K14:K18)</f>
        <v>0.75910931174089069</v>
      </c>
    </row>
    <row r="14" spans="1:12" x14ac:dyDescent="0.35">
      <c r="A14" s="139"/>
      <c r="B14" s="116"/>
      <c r="C14" s="6" t="s">
        <v>46</v>
      </c>
      <c r="D14" s="76">
        <v>45</v>
      </c>
      <c r="E14" s="7">
        <v>0</v>
      </c>
      <c r="F14" s="32">
        <v>216.8</v>
      </c>
      <c r="G14" s="77">
        <f t="shared" si="0"/>
        <v>0</v>
      </c>
      <c r="H14" s="33">
        <f t="shared" si="1"/>
        <v>0</v>
      </c>
      <c r="I14" s="61" t="s">
        <v>195</v>
      </c>
      <c r="J14" s="1"/>
      <c r="K14" s="26">
        <v>0</v>
      </c>
      <c r="L14" s="42">
        <f>L13/60</f>
        <v>1.2651821862348178E-2</v>
      </c>
    </row>
    <row r="15" spans="1:12" x14ac:dyDescent="0.35">
      <c r="A15" s="139"/>
      <c r="B15" s="116"/>
      <c r="C15" s="6" t="s">
        <v>47</v>
      </c>
      <c r="D15" s="78">
        <v>60</v>
      </c>
      <c r="E15" s="7">
        <v>0</v>
      </c>
      <c r="F15" s="32">
        <v>306.25</v>
      </c>
      <c r="G15" s="79">
        <f t="shared" si="0"/>
        <v>0</v>
      </c>
      <c r="H15" s="33">
        <f t="shared" si="1"/>
        <v>0</v>
      </c>
      <c r="I15" s="61" t="s">
        <v>20</v>
      </c>
      <c r="J15" s="1"/>
      <c r="K15" s="8">
        <f>K14*11.5%</f>
        <v>0</v>
      </c>
      <c r="L15" s="43"/>
    </row>
    <row r="16" spans="1:12" x14ac:dyDescent="0.35">
      <c r="A16" s="139"/>
      <c r="B16" s="117" t="s">
        <v>49</v>
      </c>
      <c r="C16" s="17" t="s">
        <v>44</v>
      </c>
      <c r="D16" s="76">
        <v>20</v>
      </c>
      <c r="E16" s="18">
        <v>0</v>
      </c>
      <c r="F16" s="34">
        <v>67.599999999999994</v>
      </c>
      <c r="G16" s="77">
        <f t="shared" si="0"/>
        <v>0</v>
      </c>
      <c r="H16" s="35">
        <f t="shared" si="1"/>
        <v>0</v>
      </c>
      <c r="I16" s="61" t="s">
        <v>22</v>
      </c>
      <c r="J16" s="1"/>
      <c r="K16" s="8">
        <f>K14*9%</f>
        <v>0</v>
      </c>
      <c r="L16" s="43"/>
    </row>
    <row r="17" spans="1:12" x14ac:dyDescent="0.35">
      <c r="A17" s="139"/>
      <c r="B17" s="116"/>
      <c r="C17" s="6" t="s">
        <v>45</v>
      </c>
      <c r="D17" s="76">
        <v>30</v>
      </c>
      <c r="E17" s="7">
        <v>0</v>
      </c>
      <c r="F17" s="32">
        <v>157.1</v>
      </c>
      <c r="G17" s="77">
        <f t="shared" si="0"/>
        <v>0</v>
      </c>
      <c r="H17" s="33">
        <f t="shared" si="1"/>
        <v>0</v>
      </c>
      <c r="I17" s="61" t="s">
        <v>24</v>
      </c>
      <c r="J17" s="1"/>
      <c r="K17" s="8">
        <f>500/(38*52)</f>
        <v>0.25303643724696356</v>
      </c>
      <c r="L17" s="43"/>
    </row>
    <row r="18" spans="1:12" ht="15" thickBot="1" x14ac:dyDescent="0.4">
      <c r="A18" s="139"/>
      <c r="B18" s="116"/>
      <c r="C18" s="6" t="s">
        <v>46</v>
      </c>
      <c r="D18" s="76">
        <v>45</v>
      </c>
      <c r="E18" s="7">
        <v>0</v>
      </c>
      <c r="F18" s="32">
        <v>216.8</v>
      </c>
      <c r="G18" s="77">
        <f t="shared" si="0"/>
        <v>0</v>
      </c>
      <c r="H18" s="33">
        <f t="shared" si="1"/>
        <v>0</v>
      </c>
      <c r="I18" s="62" t="s">
        <v>26</v>
      </c>
      <c r="J18" s="9"/>
      <c r="K18" s="36">
        <f>1000/(38*52)</f>
        <v>0.50607287449392713</v>
      </c>
      <c r="L18" s="44"/>
    </row>
    <row r="19" spans="1:12" ht="15" thickBot="1" x14ac:dyDescent="0.4">
      <c r="A19" s="139"/>
      <c r="B19" s="118"/>
      <c r="C19" s="19" t="s">
        <v>47</v>
      </c>
      <c r="D19" s="78">
        <v>60</v>
      </c>
      <c r="E19" s="14">
        <v>0</v>
      </c>
      <c r="F19" s="32">
        <v>306.25</v>
      </c>
      <c r="G19" s="79">
        <f t="shared" si="0"/>
        <v>0</v>
      </c>
      <c r="H19" s="38">
        <f t="shared" si="1"/>
        <v>0</v>
      </c>
      <c r="I19" s="63" t="s">
        <v>196</v>
      </c>
      <c r="J19" s="57">
        <f>J12*(60*38*52)</f>
        <v>0</v>
      </c>
      <c r="K19" s="57"/>
      <c r="L19" s="45">
        <f>J12*(L13*38*52)</f>
        <v>0</v>
      </c>
    </row>
    <row r="20" spans="1:12" x14ac:dyDescent="0.35">
      <c r="A20" s="139"/>
      <c r="B20" s="116" t="s">
        <v>53</v>
      </c>
      <c r="C20" s="6" t="s">
        <v>44</v>
      </c>
      <c r="D20" s="76">
        <v>20</v>
      </c>
      <c r="E20" s="7">
        <v>0</v>
      </c>
      <c r="F20" s="34">
        <v>67.599999999999994</v>
      </c>
      <c r="G20" s="77">
        <f t="shared" si="0"/>
        <v>0</v>
      </c>
      <c r="H20" s="33">
        <f t="shared" si="1"/>
        <v>0</v>
      </c>
      <c r="I20" s="59" t="s">
        <v>197</v>
      </c>
      <c r="J20" s="10"/>
      <c r="K20" s="10"/>
      <c r="L20" s="60"/>
    </row>
    <row r="21" spans="1:12" x14ac:dyDescent="0.35">
      <c r="A21" s="139"/>
      <c r="B21" s="116"/>
      <c r="C21" s="6" t="s">
        <v>45</v>
      </c>
      <c r="D21" s="76">
        <v>30</v>
      </c>
      <c r="E21" s="7">
        <v>0</v>
      </c>
      <c r="F21" s="32">
        <v>157.1</v>
      </c>
      <c r="G21" s="77">
        <f t="shared" si="0"/>
        <v>0</v>
      </c>
      <c r="H21" s="33">
        <f t="shared" si="1"/>
        <v>0</v>
      </c>
      <c r="I21" s="85" t="s">
        <v>198</v>
      </c>
      <c r="J21" s="77">
        <f>G48</f>
        <v>0</v>
      </c>
      <c r="K21" s="1"/>
      <c r="L21" s="43"/>
    </row>
    <row r="22" spans="1:12" ht="15" thickBot="1" x14ac:dyDescent="0.4">
      <c r="A22" s="139"/>
      <c r="B22" s="116"/>
      <c r="C22" s="6" t="s">
        <v>46</v>
      </c>
      <c r="D22" s="76">
        <v>45</v>
      </c>
      <c r="E22" s="7">
        <v>0</v>
      </c>
      <c r="F22" s="32">
        <v>216.8</v>
      </c>
      <c r="G22" s="77">
        <f t="shared" si="0"/>
        <v>0</v>
      </c>
      <c r="H22" s="33">
        <f t="shared" si="1"/>
        <v>0</v>
      </c>
      <c r="I22" s="62" t="s">
        <v>199</v>
      </c>
      <c r="J22" s="86">
        <f>J19-J21</f>
        <v>0</v>
      </c>
      <c r="K22" s="9"/>
      <c r="L22" s="48">
        <f>J22*L14</f>
        <v>0</v>
      </c>
    </row>
    <row r="23" spans="1:12" x14ac:dyDescent="0.35">
      <c r="A23" s="139"/>
      <c r="B23" s="116"/>
      <c r="C23" s="6" t="s">
        <v>47</v>
      </c>
      <c r="D23" s="76">
        <v>60</v>
      </c>
      <c r="E23" s="7">
        <v>0</v>
      </c>
      <c r="F23" s="32">
        <v>306.25</v>
      </c>
      <c r="G23" s="79">
        <f t="shared" si="0"/>
        <v>0</v>
      </c>
      <c r="H23" s="33">
        <f t="shared" si="1"/>
        <v>0</v>
      </c>
      <c r="I23" s="144" t="s">
        <v>30</v>
      </c>
      <c r="J23" s="103"/>
      <c r="K23" s="103"/>
      <c r="L23" s="103"/>
    </row>
    <row r="24" spans="1:12" ht="15" thickBot="1" x14ac:dyDescent="0.4">
      <c r="A24" s="139"/>
      <c r="B24" s="16" t="s">
        <v>55</v>
      </c>
      <c r="C24" s="17">
        <v>715</v>
      </c>
      <c r="D24" s="80">
        <v>60</v>
      </c>
      <c r="E24" s="18">
        <v>0</v>
      </c>
      <c r="F24" s="34">
        <v>241.85</v>
      </c>
      <c r="G24" s="77">
        <f t="shared" si="0"/>
        <v>0</v>
      </c>
      <c r="H24" s="35">
        <f t="shared" si="1"/>
        <v>0</v>
      </c>
      <c r="I24" s="144"/>
      <c r="J24" s="103"/>
      <c r="K24" s="103"/>
      <c r="L24" s="103"/>
    </row>
    <row r="25" spans="1:12" x14ac:dyDescent="0.35">
      <c r="A25" s="139"/>
      <c r="B25" s="20" t="s">
        <v>56</v>
      </c>
      <c r="C25" s="19">
        <v>10987</v>
      </c>
      <c r="D25" s="78">
        <v>15</v>
      </c>
      <c r="E25" s="14">
        <v>0</v>
      </c>
      <c r="F25" s="39">
        <v>27.3</v>
      </c>
      <c r="G25" s="79">
        <f t="shared" si="0"/>
        <v>0</v>
      </c>
      <c r="H25" s="38">
        <f t="shared" si="1"/>
        <v>0</v>
      </c>
      <c r="I25" s="67" t="s">
        <v>33</v>
      </c>
      <c r="J25" s="10"/>
      <c r="K25" s="46">
        <f>H48</f>
        <v>0</v>
      </c>
      <c r="L25" s="60"/>
    </row>
    <row r="26" spans="1:12" ht="15" thickBot="1" x14ac:dyDescent="0.4">
      <c r="A26" s="140"/>
      <c r="B26" s="15" t="s">
        <v>57</v>
      </c>
      <c r="C26" s="12">
        <v>699</v>
      </c>
      <c r="D26" s="81">
        <v>15</v>
      </c>
      <c r="E26" s="13">
        <v>0</v>
      </c>
      <c r="F26" s="36">
        <v>82.9</v>
      </c>
      <c r="G26" s="77">
        <f t="shared" si="0"/>
        <v>0</v>
      </c>
      <c r="H26" s="37">
        <f t="shared" si="1"/>
        <v>0</v>
      </c>
      <c r="I26" s="61" t="s">
        <v>200</v>
      </c>
      <c r="J26" s="1"/>
      <c r="K26" s="47">
        <f>L19</f>
        <v>0</v>
      </c>
      <c r="L26" s="43"/>
    </row>
    <row r="27" spans="1:12" ht="15" thickBot="1" x14ac:dyDescent="0.4">
      <c r="A27" s="138" t="s">
        <v>58</v>
      </c>
      <c r="B27" s="2" t="s">
        <v>59</v>
      </c>
      <c r="C27" s="3">
        <v>721</v>
      </c>
      <c r="D27" s="74">
        <v>45</v>
      </c>
      <c r="E27" s="4">
        <v>0</v>
      </c>
      <c r="F27" s="30">
        <v>164.35</v>
      </c>
      <c r="G27" s="75">
        <f t="shared" si="0"/>
        <v>0</v>
      </c>
      <c r="H27" s="31">
        <f t="shared" si="1"/>
        <v>0</v>
      </c>
      <c r="I27" s="68" t="s">
        <v>37</v>
      </c>
      <c r="J27" s="9"/>
      <c r="K27" s="9"/>
      <c r="L27" s="87">
        <f>K25-K26</f>
        <v>0</v>
      </c>
    </row>
    <row r="28" spans="1:12" x14ac:dyDescent="0.35">
      <c r="A28" s="139"/>
      <c r="B28" s="5" t="s">
        <v>60</v>
      </c>
      <c r="C28" s="6">
        <v>723</v>
      </c>
      <c r="D28" s="76">
        <v>15</v>
      </c>
      <c r="E28" s="7">
        <v>0</v>
      </c>
      <c r="F28" s="32">
        <v>130.25</v>
      </c>
      <c r="G28" s="77">
        <f t="shared" si="0"/>
        <v>0</v>
      </c>
      <c r="H28" s="33">
        <f t="shared" si="1"/>
        <v>0</v>
      </c>
      <c r="I28" s="23"/>
      <c r="J28" s="23"/>
      <c r="K28" s="23"/>
      <c r="L28" s="23"/>
    </row>
    <row r="29" spans="1:12" x14ac:dyDescent="0.35">
      <c r="A29" s="139"/>
      <c r="B29" s="5" t="s">
        <v>61</v>
      </c>
      <c r="C29" s="6">
        <v>732</v>
      </c>
      <c r="D29" s="76">
        <v>20</v>
      </c>
      <c r="E29" s="7">
        <v>0</v>
      </c>
      <c r="F29" s="32">
        <v>82.1</v>
      </c>
      <c r="G29" s="77">
        <f t="shared" si="0"/>
        <v>0</v>
      </c>
      <c r="H29" s="33">
        <f t="shared" si="1"/>
        <v>0</v>
      </c>
      <c r="I29" s="23"/>
      <c r="J29" s="23"/>
      <c r="K29" s="23"/>
      <c r="L29" s="23"/>
    </row>
    <row r="30" spans="1:12" x14ac:dyDescent="0.35">
      <c r="A30" s="139"/>
      <c r="B30" s="5" t="s">
        <v>62</v>
      </c>
      <c r="C30" s="6">
        <v>732</v>
      </c>
      <c r="D30" s="76">
        <v>20</v>
      </c>
      <c r="E30" s="7">
        <v>0</v>
      </c>
      <c r="F30" s="32">
        <v>82.1</v>
      </c>
      <c r="G30" s="77">
        <f t="shared" si="0"/>
        <v>0</v>
      </c>
      <c r="H30" s="33">
        <f t="shared" si="1"/>
        <v>0</v>
      </c>
      <c r="I30" s="23"/>
      <c r="J30" s="23"/>
      <c r="K30" s="23"/>
      <c r="L30" s="23"/>
    </row>
    <row r="31" spans="1:12" x14ac:dyDescent="0.35">
      <c r="A31" s="139"/>
      <c r="B31" s="5" t="s">
        <v>64</v>
      </c>
      <c r="C31" s="6">
        <v>10997</v>
      </c>
      <c r="D31" s="76">
        <v>10</v>
      </c>
      <c r="E31" s="7">
        <v>0</v>
      </c>
      <c r="F31" s="32">
        <v>13.65</v>
      </c>
      <c r="G31" s="77">
        <f t="shared" si="0"/>
        <v>0</v>
      </c>
      <c r="H31" s="33">
        <f t="shared" si="1"/>
        <v>0</v>
      </c>
      <c r="I31" s="23"/>
      <c r="J31" s="23"/>
      <c r="K31" s="23"/>
      <c r="L31" s="23"/>
    </row>
    <row r="32" spans="1:12" ht="15" thickBot="1" x14ac:dyDescent="0.4">
      <c r="A32" s="140"/>
      <c r="B32" s="15" t="s">
        <v>201</v>
      </c>
      <c r="C32" s="12">
        <v>900</v>
      </c>
      <c r="D32" s="81">
        <v>10</v>
      </c>
      <c r="E32" s="13">
        <v>0</v>
      </c>
      <c r="F32" s="36">
        <v>163.69999999999999</v>
      </c>
      <c r="G32" s="77">
        <f t="shared" si="0"/>
        <v>0</v>
      </c>
      <c r="H32" s="37">
        <f t="shared" si="1"/>
        <v>0</v>
      </c>
      <c r="I32" s="23"/>
      <c r="J32" s="23"/>
      <c r="K32" s="23"/>
      <c r="L32" s="23"/>
    </row>
    <row r="33" spans="1:12" x14ac:dyDescent="0.35">
      <c r="A33" s="139" t="s">
        <v>202</v>
      </c>
      <c r="B33" s="1" t="s">
        <v>93</v>
      </c>
      <c r="C33" s="1">
        <v>14206</v>
      </c>
      <c r="D33" s="76">
        <v>15</v>
      </c>
      <c r="E33" s="7">
        <v>0</v>
      </c>
      <c r="F33" s="32">
        <v>34.5</v>
      </c>
      <c r="G33" s="75">
        <f t="shared" si="0"/>
        <v>0</v>
      </c>
      <c r="H33" s="33">
        <f t="shared" si="1"/>
        <v>0</v>
      </c>
      <c r="I33" s="23"/>
      <c r="J33" s="23"/>
      <c r="K33" s="23"/>
      <c r="L33" s="23"/>
    </row>
    <row r="34" spans="1:12" x14ac:dyDescent="0.35">
      <c r="A34" s="139"/>
      <c r="B34" s="1" t="s">
        <v>95</v>
      </c>
      <c r="C34" s="1">
        <v>30062</v>
      </c>
      <c r="D34" s="76">
        <v>15</v>
      </c>
      <c r="E34" s="7">
        <v>0</v>
      </c>
      <c r="F34" s="32">
        <v>58.85</v>
      </c>
      <c r="G34" s="77">
        <f t="shared" si="0"/>
        <v>0</v>
      </c>
      <c r="H34" s="33">
        <f t="shared" si="1"/>
        <v>0</v>
      </c>
      <c r="I34" s="23"/>
      <c r="J34" s="23"/>
      <c r="K34" s="23"/>
      <c r="L34" s="23"/>
    </row>
    <row r="35" spans="1:12" ht="15" thickBot="1" x14ac:dyDescent="0.4">
      <c r="A35" s="139"/>
      <c r="B35" s="1" t="s">
        <v>96</v>
      </c>
      <c r="C35" s="1">
        <v>35503</v>
      </c>
      <c r="D35" s="76">
        <v>15</v>
      </c>
      <c r="E35" s="7">
        <v>0</v>
      </c>
      <c r="F35" s="32">
        <v>77.650000000000006</v>
      </c>
      <c r="G35" s="77">
        <f t="shared" si="0"/>
        <v>0</v>
      </c>
      <c r="H35" s="33">
        <f t="shared" si="1"/>
        <v>0</v>
      </c>
      <c r="I35" s="23"/>
      <c r="J35" s="23"/>
      <c r="K35" s="23"/>
      <c r="L35" s="23"/>
    </row>
    <row r="36" spans="1:12" x14ac:dyDescent="0.35">
      <c r="A36" s="138" t="s">
        <v>98</v>
      </c>
      <c r="B36" s="10" t="s">
        <v>99</v>
      </c>
      <c r="C36" s="3" t="s">
        <v>100</v>
      </c>
      <c r="D36" s="74">
        <v>45</v>
      </c>
      <c r="E36" s="4">
        <v>0</v>
      </c>
      <c r="F36" s="30">
        <v>490.65</v>
      </c>
      <c r="G36" s="75">
        <f t="shared" si="0"/>
        <v>0</v>
      </c>
      <c r="H36" s="31">
        <f t="shared" si="1"/>
        <v>0</v>
      </c>
      <c r="I36" s="23"/>
      <c r="J36" s="23"/>
      <c r="K36" s="23"/>
      <c r="L36" s="23"/>
    </row>
    <row r="37" spans="1:12" ht="15" thickBot="1" x14ac:dyDescent="0.4">
      <c r="A37" s="140"/>
      <c r="B37" s="9" t="s">
        <v>101</v>
      </c>
      <c r="C37" s="12" t="s">
        <v>102</v>
      </c>
      <c r="D37" s="81">
        <v>30</v>
      </c>
      <c r="E37" s="13">
        <v>0</v>
      </c>
      <c r="F37" s="36">
        <v>512.04999999999995</v>
      </c>
      <c r="G37" s="77">
        <f t="shared" si="0"/>
        <v>0</v>
      </c>
      <c r="H37" s="37">
        <f t="shared" si="1"/>
        <v>0</v>
      </c>
      <c r="I37" s="23"/>
      <c r="J37" s="23"/>
      <c r="K37" s="23"/>
      <c r="L37" s="23"/>
    </row>
    <row r="38" spans="1:12" x14ac:dyDescent="0.35">
      <c r="A38" s="138" t="s">
        <v>103</v>
      </c>
      <c r="B38" s="10" t="s">
        <v>104</v>
      </c>
      <c r="C38" s="10">
        <v>11707</v>
      </c>
      <c r="D38" s="74">
        <v>20</v>
      </c>
      <c r="E38" s="4">
        <v>0</v>
      </c>
      <c r="F38" s="30">
        <v>17.850000000000001</v>
      </c>
      <c r="G38" s="75">
        <f>D38*E38</f>
        <v>0</v>
      </c>
      <c r="H38" s="31">
        <f t="shared" si="1"/>
        <v>0</v>
      </c>
      <c r="I38" s="23"/>
      <c r="J38" s="23"/>
      <c r="K38" s="23"/>
      <c r="L38" s="23"/>
    </row>
    <row r="39" spans="1:12" x14ac:dyDescent="0.35">
      <c r="A39" s="139"/>
      <c r="B39" s="1" t="s">
        <v>105</v>
      </c>
      <c r="C39" s="1">
        <v>11505</v>
      </c>
      <c r="D39" s="76">
        <v>20</v>
      </c>
      <c r="E39" s="7">
        <v>0</v>
      </c>
      <c r="F39" s="8">
        <v>39.9</v>
      </c>
      <c r="G39" s="77">
        <f>D39*E39</f>
        <v>0</v>
      </c>
      <c r="H39" s="33">
        <f t="shared" si="1"/>
        <v>0</v>
      </c>
      <c r="I39" s="23"/>
      <c r="J39" s="23"/>
      <c r="K39" s="23"/>
      <c r="L39" s="23"/>
    </row>
    <row r="40" spans="1:12" x14ac:dyDescent="0.35">
      <c r="A40" s="139"/>
      <c r="B40" s="1" t="s">
        <v>106</v>
      </c>
      <c r="C40" s="1">
        <v>11506</v>
      </c>
      <c r="D40" s="76">
        <v>15</v>
      </c>
      <c r="E40" s="7">
        <v>0</v>
      </c>
      <c r="F40" s="8">
        <v>19.95</v>
      </c>
      <c r="G40" s="77">
        <f>D40*E40</f>
        <v>0</v>
      </c>
      <c r="H40" s="33">
        <f t="shared" si="1"/>
        <v>0</v>
      </c>
      <c r="I40" s="23"/>
      <c r="J40" s="23"/>
      <c r="K40" s="23"/>
      <c r="L40" s="23"/>
    </row>
    <row r="41" spans="1:12" x14ac:dyDescent="0.35">
      <c r="A41" s="139"/>
      <c r="B41" s="1" t="s">
        <v>203</v>
      </c>
      <c r="C41" s="1">
        <v>93644</v>
      </c>
      <c r="D41" s="76">
        <v>15</v>
      </c>
      <c r="E41" s="7">
        <v>0</v>
      </c>
      <c r="F41" s="8">
        <v>37.799999999999997</v>
      </c>
      <c r="G41" s="77">
        <f>D41*E41</f>
        <v>0</v>
      </c>
      <c r="H41" s="33">
        <f t="shared" si="1"/>
        <v>0</v>
      </c>
      <c r="I41" s="23"/>
      <c r="J41" s="23"/>
      <c r="K41" s="23"/>
      <c r="L41" s="23"/>
    </row>
    <row r="42" spans="1:12" ht="15" thickBot="1" x14ac:dyDescent="0.4">
      <c r="A42" s="140"/>
      <c r="B42" s="9" t="s">
        <v>108</v>
      </c>
      <c r="C42" s="9">
        <v>11607</v>
      </c>
      <c r="D42" s="81">
        <v>40</v>
      </c>
      <c r="E42" s="13">
        <v>0</v>
      </c>
      <c r="F42" s="36">
        <v>99.75</v>
      </c>
      <c r="G42" s="82">
        <f>D42*E42</f>
        <v>0</v>
      </c>
      <c r="H42" s="37">
        <f t="shared" si="1"/>
        <v>0</v>
      </c>
      <c r="I42" s="23"/>
      <c r="J42" s="23"/>
      <c r="K42" s="23"/>
      <c r="L42" s="23"/>
    </row>
    <row r="43" spans="1:12" x14ac:dyDescent="0.35">
      <c r="A43" s="141" t="s">
        <v>204</v>
      </c>
      <c r="B43" s="1"/>
      <c r="C43" s="1"/>
      <c r="D43" s="76">
        <v>0</v>
      </c>
      <c r="E43" s="7">
        <v>0</v>
      </c>
      <c r="F43" s="8">
        <v>0</v>
      </c>
      <c r="G43" s="77">
        <f t="shared" ref="G43:G47" si="2">D43*E43</f>
        <v>0</v>
      </c>
      <c r="H43" s="33">
        <f t="shared" ref="H43:H47" si="3">E43*F43</f>
        <v>0</v>
      </c>
      <c r="I43" s="23"/>
      <c r="J43" s="23"/>
      <c r="K43" s="23"/>
      <c r="L43" s="23"/>
    </row>
    <row r="44" spans="1:12" x14ac:dyDescent="0.35">
      <c r="A44" s="142"/>
      <c r="B44" s="1"/>
      <c r="C44" s="1"/>
      <c r="D44" s="76">
        <v>0</v>
      </c>
      <c r="E44" s="7">
        <v>0</v>
      </c>
      <c r="F44" s="8">
        <v>0</v>
      </c>
      <c r="G44" s="77">
        <f t="shared" si="2"/>
        <v>0</v>
      </c>
      <c r="H44" s="33">
        <f t="shared" si="3"/>
        <v>0</v>
      </c>
      <c r="I44" s="23"/>
      <c r="J44" s="23"/>
      <c r="K44" s="23"/>
      <c r="L44" s="23"/>
    </row>
    <row r="45" spans="1:12" x14ac:dyDescent="0.35">
      <c r="A45" s="142"/>
      <c r="B45" s="1"/>
      <c r="C45" s="1"/>
      <c r="D45" s="76">
        <v>0</v>
      </c>
      <c r="E45" s="7">
        <v>0</v>
      </c>
      <c r="F45" s="8">
        <v>0</v>
      </c>
      <c r="G45" s="77">
        <f t="shared" si="2"/>
        <v>0</v>
      </c>
      <c r="H45" s="33">
        <f t="shared" si="3"/>
        <v>0</v>
      </c>
      <c r="I45" s="23"/>
      <c r="J45" s="23"/>
      <c r="K45" s="23"/>
      <c r="L45" s="23"/>
    </row>
    <row r="46" spans="1:12" x14ac:dyDescent="0.35">
      <c r="A46" s="142"/>
      <c r="B46" s="1"/>
      <c r="C46" s="1"/>
      <c r="D46" s="76">
        <v>0</v>
      </c>
      <c r="E46" s="7">
        <v>0</v>
      </c>
      <c r="F46" s="8">
        <v>0</v>
      </c>
      <c r="G46" s="77">
        <f t="shared" si="2"/>
        <v>0</v>
      </c>
      <c r="H46" s="33">
        <f t="shared" si="3"/>
        <v>0</v>
      </c>
      <c r="I46" s="23"/>
      <c r="J46" s="23"/>
      <c r="K46" s="23"/>
      <c r="L46" s="23"/>
    </row>
    <row r="47" spans="1:12" ht="15" thickBot="1" x14ac:dyDescent="0.4">
      <c r="A47" s="143"/>
      <c r="B47" s="9"/>
      <c r="C47" s="9"/>
      <c r="D47" s="81">
        <v>0</v>
      </c>
      <c r="E47" s="13">
        <v>0</v>
      </c>
      <c r="F47" s="36">
        <v>0</v>
      </c>
      <c r="G47" s="82">
        <f t="shared" si="2"/>
        <v>0</v>
      </c>
      <c r="H47" s="37">
        <f t="shared" si="3"/>
        <v>0</v>
      </c>
      <c r="I47" s="23"/>
      <c r="J47" s="23"/>
      <c r="K47" s="23"/>
      <c r="L47" s="23"/>
    </row>
    <row r="48" spans="1:12" ht="20" thickBot="1" x14ac:dyDescent="0.5">
      <c r="A48" s="1"/>
      <c r="B48" s="1"/>
      <c r="C48" s="1"/>
      <c r="D48" s="1"/>
      <c r="E48" s="1"/>
      <c r="F48" s="41" t="s">
        <v>125</v>
      </c>
      <c r="G48" s="83">
        <f>SUM(G12:G47)</f>
        <v>0</v>
      </c>
      <c r="H48" s="84">
        <f>SUM(H12:H42)</f>
        <v>0</v>
      </c>
      <c r="I48" s="23"/>
      <c r="J48" s="23"/>
      <c r="K48" s="23"/>
      <c r="L48" s="23"/>
    </row>
    <row r="49" spans="1:12" ht="15" thickTop="1" x14ac:dyDescent="0.35">
      <c r="A49" s="23" t="s">
        <v>161</v>
      </c>
      <c r="B49" s="23" t="s">
        <v>1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1" spans="1:12" x14ac:dyDescent="0.35">
      <c r="A51" s="122" t="e" vm="1">
        <v>#VALUE!</v>
      </c>
      <c r="B51" s="123"/>
      <c r="C51" s="123"/>
      <c r="D51" s="123"/>
      <c r="E51" s="123"/>
      <c r="F51" s="123"/>
    </row>
    <row r="52" spans="1:12" x14ac:dyDescent="0.35">
      <c r="A52" s="123"/>
      <c r="B52" s="123"/>
      <c r="C52" s="123"/>
      <c r="D52" s="123"/>
      <c r="E52" s="123"/>
      <c r="F52" s="123"/>
    </row>
    <row r="53" spans="1:12" x14ac:dyDescent="0.35">
      <c r="A53" s="123"/>
      <c r="B53" s="123"/>
      <c r="C53" s="123"/>
      <c r="D53" s="123"/>
      <c r="E53" s="123"/>
      <c r="F53" s="123"/>
    </row>
    <row r="54" spans="1:12" x14ac:dyDescent="0.35">
      <c r="A54" s="123"/>
      <c r="B54" s="123"/>
      <c r="C54" s="123"/>
      <c r="D54" s="123"/>
      <c r="E54" s="123"/>
      <c r="F54" s="123"/>
    </row>
    <row r="55" spans="1:12" x14ac:dyDescent="0.35">
      <c r="A55" s="123"/>
      <c r="B55" s="123"/>
      <c r="C55" s="123"/>
      <c r="D55" s="123"/>
      <c r="E55" s="123"/>
      <c r="F55" s="123"/>
    </row>
    <row r="56" spans="1:12" x14ac:dyDescent="0.35">
      <c r="A56" s="123"/>
      <c r="B56" s="123"/>
      <c r="C56" s="123"/>
      <c r="D56" s="123"/>
      <c r="E56" s="123"/>
      <c r="F56" s="123"/>
    </row>
    <row r="57" spans="1:12" x14ac:dyDescent="0.35">
      <c r="A57" s="123"/>
      <c r="B57" s="123"/>
      <c r="C57" s="123"/>
      <c r="D57" s="123"/>
      <c r="E57" s="123"/>
      <c r="F57" s="123"/>
    </row>
    <row r="58" spans="1:12" x14ac:dyDescent="0.35">
      <c r="A58" s="123"/>
      <c r="B58" s="123"/>
      <c r="C58" s="123"/>
      <c r="D58" s="123"/>
      <c r="E58" s="123"/>
      <c r="F58" s="123"/>
    </row>
    <row r="59" spans="1:12" x14ac:dyDescent="0.35">
      <c r="A59" s="123"/>
      <c r="B59" s="123"/>
      <c r="C59" s="123"/>
      <c r="D59" s="123"/>
      <c r="E59" s="123"/>
      <c r="F59" s="123"/>
    </row>
  </sheetData>
  <sheetProtection algorithmName="SHA-512" hashValue="vJT4224s68/38yusyhDBvhQRi9zCnq3fFvsnGchkWyUAfgbUy1CXJthEJBq9MQWloFVrnV6VBbXEEZxSuz1eDQ==" saltValue="WtinYJwf4Aju62YXx3OhXA==" spinCount="100000" sheet="1" objects="1" scenarios="1" selectLockedCells="1"/>
  <mergeCells count="14">
    <mergeCell ref="A51:F59"/>
    <mergeCell ref="I10:L10"/>
    <mergeCell ref="I23:L24"/>
    <mergeCell ref="A33:A35"/>
    <mergeCell ref="A36:A37"/>
    <mergeCell ref="A1:H9"/>
    <mergeCell ref="A10:H10"/>
    <mergeCell ref="A38:A42"/>
    <mergeCell ref="A43:A47"/>
    <mergeCell ref="A12:A26"/>
    <mergeCell ref="B12:B15"/>
    <mergeCell ref="B16:B19"/>
    <mergeCell ref="B20:B23"/>
    <mergeCell ref="A27:A32"/>
  </mergeCells>
  <conditionalFormatting sqref="E12:E47">
    <cfRule type="containsBlanks" dxfId="5" priority="1">
      <formula>LEN(TRIM(E12))=0</formula>
    </cfRule>
    <cfRule type="containsBlanks" dxfId="4" priority="2">
      <formula>LEN(TRIM(E12))=0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52838-E20B-4A6F-930D-235CE5A86068}">
  <dimension ref="A1:L63"/>
  <sheetViews>
    <sheetView topLeftCell="B1" workbookViewId="0">
      <selection activeCell="E11" sqref="E11:E51"/>
    </sheetView>
  </sheetViews>
  <sheetFormatPr defaultColWidth="8.81640625" defaultRowHeight="14.5" x14ac:dyDescent="0.35"/>
  <cols>
    <col min="1" max="1" width="18.453125" style="51" customWidth="1"/>
    <col min="2" max="2" width="86.1796875" style="51" bestFit="1" customWidth="1"/>
    <col min="3" max="3" width="17.7265625" style="51" customWidth="1"/>
    <col min="4" max="8" width="16.7265625" style="51" customWidth="1"/>
    <col min="9" max="9" width="56.81640625" style="51" bestFit="1" customWidth="1"/>
    <col min="10" max="12" width="18.7265625" style="51" customWidth="1"/>
    <col min="13" max="16384" width="8.81640625" style="51"/>
  </cols>
  <sheetData>
    <row r="1" spans="1:12" x14ac:dyDescent="0.35">
      <c r="A1" s="122" t="s">
        <v>205</v>
      </c>
      <c r="B1" s="123"/>
      <c r="C1" s="123"/>
      <c r="D1" s="123"/>
      <c r="E1" s="123"/>
      <c r="F1" s="123"/>
      <c r="G1" s="123"/>
      <c r="H1" s="123"/>
      <c r="I1" s="95" t="s">
        <v>206</v>
      </c>
      <c r="J1" s="23"/>
      <c r="K1" s="23"/>
      <c r="L1" s="23"/>
    </row>
    <row r="2" spans="1:12" x14ac:dyDescent="0.35">
      <c r="A2" s="123"/>
      <c r="B2" s="123"/>
      <c r="C2" s="123"/>
      <c r="D2" s="123"/>
      <c r="E2" s="123"/>
      <c r="F2" s="123"/>
      <c r="G2" s="123"/>
      <c r="H2" s="123"/>
      <c r="I2" s="96" t="s">
        <v>207</v>
      </c>
      <c r="J2" s="23"/>
      <c r="K2" s="23"/>
      <c r="L2" s="23"/>
    </row>
    <row r="3" spans="1:12" ht="15" thickBot="1" x14ac:dyDescent="0.4">
      <c r="A3" s="123"/>
      <c r="B3" s="123"/>
      <c r="C3" s="123"/>
      <c r="D3" s="123"/>
      <c r="E3" s="123"/>
      <c r="F3" s="123"/>
      <c r="G3" s="123"/>
      <c r="H3" s="123"/>
      <c r="I3" s="97" t="s">
        <v>208</v>
      </c>
      <c r="J3" s="23"/>
      <c r="K3" s="23"/>
      <c r="L3" s="23"/>
    </row>
    <row r="4" spans="1:12" x14ac:dyDescent="0.35">
      <c r="A4" s="123"/>
      <c r="B4" s="123"/>
      <c r="C4" s="123"/>
      <c r="D4" s="123"/>
      <c r="E4" s="123"/>
      <c r="F4" s="123"/>
      <c r="G4" s="123"/>
      <c r="H4" s="123"/>
      <c r="I4" s="23"/>
      <c r="J4" s="23"/>
      <c r="K4" s="23"/>
      <c r="L4" s="23"/>
    </row>
    <row r="5" spans="1:12" x14ac:dyDescent="0.35">
      <c r="A5" s="123"/>
      <c r="B5" s="123"/>
      <c r="C5" s="123"/>
      <c r="D5" s="123"/>
      <c r="E5" s="123"/>
      <c r="F5" s="123"/>
      <c r="G5" s="123"/>
      <c r="H5" s="123"/>
      <c r="I5" s="23"/>
      <c r="J5" s="23"/>
      <c r="K5" s="23"/>
      <c r="L5" s="23"/>
    </row>
    <row r="6" spans="1:12" x14ac:dyDescent="0.35">
      <c r="A6" s="123"/>
      <c r="B6" s="123"/>
      <c r="C6" s="123"/>
      <c r="D6" s="123"/>
      <c r="E6" s="123"/>
      <c r="F6" s="123"/>
      <c r="G6" s="123"/>
      <c r="H6" s="123"/>
      <c r="I6" s="23"/>
      <c r="J6" s="23"/>
      <c r="K6" s="23"/>
      <c r="L6" s="23"/>
    </row>
    <row r="7" spans="1:12" x14ac:dyDescent="0.35">
      <c r="A7" s="123"/>
      <c r="B7" s="123"/>
      <c r="C7" s="123"/>
      <c r="D7" s="123"/>
      <c r="E7" s="123"/>
      <c r="F7" s="123"/>
      <c r="G7" s="123"/>
      <c r="H7" s="123"/>
      <c r="I7" s="23"/>
      <c r="J7" s="23"/>
      <c r="K7" s="23"/>
      <c r="L7" s="23"/>
    </row>
    <row r="8" spans="1:12" x14ac:dyDescent="0.35">
      <c r="A8" s="123"/>
      <c r="B8" s="123"/>
      <c r="C8" s="123"/>
      <c r="D8" s="123"/>
      <c r="E8" s="123"/>
      <c r="F8" s="123"/>
      <c r="G8" s="123"/>
      <c r="H8" s="123"/>
      <c r="I8" s="23"/>
      <c r="J8" s="23"/>
      <c r="K8" s="23"/>
      <c r="L8" s="23"/>
    </row>
    <row r="9" spans="1:12" x14ac:dyDescent="0.35">
      <c r="A9" s="123"/>
      <c r="B9" s="123"/>
      <c r="C9" s="123"/>
      <c r="D9" s="123"/>
      <c r="E9" s="123"/>
      <c r="F9" s="123"/>
      <c r="G9" s="123"/>
      <c r="H9" s="123"/>
      <c r="I9" s="23"/>
      <c r="J9" s="23"/>
      <c r="K9" s="23"/>
      <c r="L9" s="23"/>
    </row>
    <row r="10" spans="1:12" ht="28.5" x14ac:dyDescent="0.35">
      <c r="A10" s="137" t="s">
        <v>188</v>
      </c>
      <c r="B10" s="137"/>
      <c r="C10" s="137"/>
      <c r="D10" s="137"/>
      <c r="E10" s="137"/>
      <c r="F10" s="137"/>
      <c r="G10" s="137"/>
      <c r="H10" s="137"/>
      <c r="I10" s="103" t="s">
        <v>189</v>
      </c>
      <c r="J10" s="103"/>
      <c r="K10" s="103"/>
      <c r="L10" s="103"/>
    </row>
    <row r="11" spans="1:12" ht="29.5" thickBot="1" x14ac:dyDescent="0.4">
      <c r="A11" s="89" t="s">
        <v>2</v>
      </c>
      <c r="B11" s="89" t="s">
        <v>3</v>
      </c>
      <c r="C11" s="89" t="s">
        <v>4</v>
      </c>
      <c r="D11" s="90" t="s">
        <v>190</v>
      </c>
      <c r="E11" s="88" t="s">
        <v>5</v>
      </c>
      <c r="F11" s="90" t="s">
        <v>191</v>
      </c>
      <c r="G11" s="90" t="s">
        <v>192</v>
      </c>
      <c r="H11" s="90" t="s">
        <v>7</v>
      </c>
      <c r="I11" s="64"/>
      <c r="J11" s="64"/>
      <c r="K11" s="64" t="s">
        <v>11</v>
      </c>
      <c r="L11" s="64" t="s">
        <v>12</v>
      </c>
    </row>
    <row r="12" spans="1:12" ht="15" thickBot="1" x14ac:dyDescent="0.4">
      <c r="A12" s="145" t="s">
        <v>42</v>
      </c>
      <c r="B12" s="115" t="s">
        <v>43</v>
      </c>
      <c r="C12" s="3" t="s">
        <v>44</v>
      </c>
      <c r="D12" s="74">
        <v>20</v>
      </c>
      <c r="E12" s="4">
        <v>0</v>
      </c>
      <c r="F12" s="30">
        <v>67.599999999999994</v>
      </c>
      <c r="G12" s="75">
        <f>D12*E12</f>
        <v>0</v>
      </c>
      <c r="H12" s="31">
        <f>E12*F12</f>
        <v>0</v>
      </c>
      <c r="I12" s="56" t="s">
        <v>209</v>
      </c>
      <c r="J12" s="25">
        <v>0</v>
      </c>
      <c r="K12" s="57"/>
      <c r="L12" s="58"/>
    </row>
    <row r="13" spans="1:12" x14ac:dyDescent="0.35">
      <c r="A13" s="146"/>
      <c r="B13" s="116"/>
      <c r="C13" s="6" t="s">
        <v>45</v>
      </c>
      <c r="D13" s="76">
        <v>30</v>
      </c>
      <c r="E13" s="7">
        <v>0</v>
      </c>
      <c r="F13" s="32">
        <v>157.1</v>
      </c>
      <c r="G13" s="77">
        <f t="shared" ref="G13:H41" si="0">D13*E13</f>
        <v>0</v>
      </c>
      <c r="H13" s="33">
        <f t="shared" si="0"/>
        <v>0</v>
      </c>
      <c r="I13" s="66" t="s">
        <v>210</v>
      </c>
      <c r="J13" s="1"/>
      <c r="K13" s="1"/>
      <c r="L13" s="42">
        <f>SUM(K14:K18)</f>
        <v>0.75910931174089069</v>
      </c>
    </row>
    <row r="14" spans="1:12" x14ac:dyDescent="0.35">
      <c r="A14" s="146"/>
      <c r="B14" s="116"/>
      <c r="C14" s="6" t="s">
        <v>46</v>
      </c>
      <c r="D14" s="76">
        <v>45</v>
      </c>
      <c r="E14" s="7">
        <v>0</v>
      </c>
      <c r="F14" s="32">
        <v>216.8</v>
      </c>
      <c r="G14" s="77">
        <f t="shared" si="0"/>
        <v>0</v>
      </c>
      <c r="H14" s="33">
        <f t="shared" si="0"/>
        <v>0</v>
      </c>
      <c r="I14" s="61" t="s">
        <v>211</v>
      </c>
      <c r="J14" s="1"/>
      <c r="K14" s="26">
        <v>0</v>
      </c>
      <c r="L14" s="42">
        <f>L13/60</f>
        <v>1.2651821862348178E-2</v>
      </c>
    </row>
    <row r="15" spans="1:12" x14ac:dyDescent="0.35">
      <c r="A15" s="146"/>
      <c r="B15" s="116"/>
      <c r="C15" s="6" t="s">
        <v>47</v>
      </c>
      <c r="D15" s="78">
        <v>60</v>
      </c>
      <c r="E15" s="7">
        <v>0</v>
      </c>
      <c r="F15" s="32">
        <v>306.25</v>
      </c>
      <c r="G15" s="79">
        <f t="shared" si="0"/>
        <v>0</v>
      </c>
      <c r="H15" s="33">
        <f t="shared" si="0"/>
        <v>0</v>
      </c>
      <c r="I15" s="61" t="s">
        <v>20</v>
      </c>
      <c r="J15" s="1"/>
      <c r="K15" s="8">
        <f>K14*11.5%</f>
        <v>0</v>
      </c>
      <c r="L15" s="43"/>
    </row>
    <row r="16" spans="1:12" x14ac:dyDescent="0.35">
      <c r="A16" s="146"/>
      <c r="B16" s="117" t="s">
        <v>49</v>
      </c>
      <c r="C16" s="17" t="s">
        <v>44</v>
      </c>
      <c r="D16" s="76">
        <v>20</v>
      </c>
      <c r="E16" s="18">
        <v>0</v>
      </c>
      <c r="F16" s="34">
        <v>67.599999999999994</v>
      </c>
      <c r="G16" s="77">
        <f t="shared" si="0"/>
        <v>0</v>
      </c>
      <c r="H16" s="35">
        <f t="shared" si="0"/>
        <v>0</v>
      </c>
      <c r="I16" s="61" t="s">
        <v>22</v>
      </c>
      <c r="J16" s="1"/>
      <c r="K16" s="8">
        <f>K14*9%</f>
        <v>0</v>
      </c>
      <c r="L16" s="43"/>
    </row>
    <row r="17" spans="1:12" x14ac:dyDescent="0.35">
      <c r="A17" s="146"/>
      <c r="B17" s="116"/>
      <c r="C17" s="6" t="s">
        <v>45</v>
      </c>
      <c r="D17" s="76">
        <v>30</v>
      </c>
      <c r="E17" s="7">
        <v>0</v>
      </c>
      <c r="F17" s="32">
        <v>157.1</v>
      </c>
      <c r="G17" s="77">
        <f t="shared" si="0"/>
        <v>0</v>
      </c>
      <c r="H17" s="33">
        <f t="shared" si="0"/>
        <v>0</v>
      </c>
      <c r="I17" s="61" t="s">
        <v>24</v>
      </c>
      <c r="J17" s="1"/>
      <c r="K17" s="8">
        <f>500/(38*52)</f>
        <v>0.25303643724696356</v>
      </c>
      <c r="L17" s="43"/>
    </row>
    <row r="18" spans="1:12" ht="15" thickBot="1" x14ac:dyDescent="0.4">
      <c r="A18" s="146"/>
      <c r="B18" s="116"/>
      <c r="C18" s="6" t="s">
        <v>46</v>
      </c>
      <c r="D18" s="76">
        <v>45</v>
      </c>
      <c r="E18" s="7">
        <v>0</v>
      </c>
      <c r="F18" s="32">
        <v>216.8</v>
      </c>
      <c r="G18" s="77">
        <f t="shared" si="0"/>
        <v>0</v>
      </c>
      <c r="H18" s="33">
        <f t="shared" si="0"/>
        <v>0</v>
      </c>
      <c r="I18" s="62" t="s">
        <v>26</v>
      </c>
      <c r="J18" s="9"/>
      <c r="K18" s="36">
        <f>1000/(38*52)</f>
        <v>0.50607287449392713</v>
      </c>
      <c r="L18" s="44"/>
    </row>
    <row r="19" spans="1:12" ht="15" thickBot="1" x14ac:dyDescent="0.4">
      <c r="A19" s="146"/>
      <c r="B19" s="118"/>
      <c r="C19" s="19" t="s">
        <v>47</v>
      </c>
      <c r="D19" s="78">
        <v>60</v>
      </c>
      <c r="E19" s="14">
        <v>0</v>
      </c>
      <c r="F19" s="32">
        <v>306.25</v>
      </c>
      <c r="G19" s="79">
        <f t="shared" si="0"/>
        <v>0</v>
      </c>
      <c r="H19" s="38">
        <f t="shared" si="0"/>
        <v>0</v>
      </c>
      <c r="I19" s="63" t="s">
        <v>212</v>
      </c>
      <c r="J19" s="57">
        <f>J12*(60*38*52)</f>
        <v>0</v>
      </c>
      <c r="K19" s="57"/>
      <c r="L19" s="45">
        <f>J12*(L13*38*52)</f>
        <v>0</v>
      </c>
    </row>
    <row r="20" spans="1:12" x14ac:dyDescent="0.35">
      <c r="A20" s="146"/>
      <c r="B20" s="116" t="s">
        <v>53</v>
      </c>
      <c r="C20" s="6" t="s">
        <v>44</v>
      </c>
      <c r="D20" s="76">
        <v>20</v>
      </c>
      <c r="E20" s="7">
        <v>0</v>
      </c>
      <c r="F20" s="34">
        <v>67.599999999999994</v>
      </c>
      <c r="G20" s="77">
        <f t="shared" si="0"/>
        <v>0</v>
      </c>
      <c r="H20" s="33">
        <f t="shared" si="0"/>
        <v>0</v>
      </c>
      <c r="I20" s="59" t="s">
        <v>213</v>
      </c>
      <c r="J20" s="10"/>
      <c r="K20" s="10"/>
      <c r="L20" s="60"/>
    </row>
    <row r="21" spans="1:12" x14ac:dyDescent="0.35">
      <c r="A21" s="146"/>
      <c r="B21" s="116"/>
      <c r="C21" s="6" t="s">
        <v>45</v>
      </c>
      <c r="D21" s="76">
        <v>30</v>
      </c>
      <c r="E21" s="7">
        <v>0</v>
      </c>
      <c r="F21" s="32">
        <v>157.1</v>
      </c>
      <c r="G21" s="77">
        <f t="shared" si="0"/>
        <v>0</v>
      </c>
      <c r="H21" s="33">
        <f t="shared" si="0"/>
        <v>0</v>
      </c>
      <c r="I21" s="85" t="s">
        <v>198</v>
      </c>
      <c r="J21" s="77">
        <f>G52</f>
        <v>0</v>
      </c>
      <c r="K21" s="1"/>
      <c r="L21" s="43"/>
    </row>
    <row r="22" spans="1:12" ht="15" thickBot="1" x14ac:dyDescent="0.4">
      <c r="A22" s="146"/>
      <c r="B22" s="116"/>
      <c r="C22" s="6" t="s">
        <v>46</v>
      </c>
      <c r="D22" s="76">
        <v>45</v>
      </c>
      <c r="E22" s="7">
        <v>0</v>
      </c>
      <c r="F22" s="32">
        <v>216.8</v>
      </c>
      <c r="G22" s="77">
        <f t="shared" si="0"/>
        <v>0</v>
      </c>
      <c r="H22" s="33">
        <f t="shared" si="0"/>
        <v>0</v>
      </c>
      <c r="I22" s="62" t="s">
        <v>199</v>
      </c>
      <c r="J22" s="86">
        <f>J19-J21</f>
        <v>0</v>
      </c>
      <c r="K22" s="9"/>
      <c r="L22" s="48">
        <f>J22*L14</f>
        <v>0</v>
      </c>
    </row>
    <row r="23" spans="1:12" x14ac:dyDescent="0.35">
      <c r="A23" s="146"/>
      <c r="B23" s="116"/>
      <c r="C23" s="6" t="s">
        <v>47</v>
      </c>
      <c r="D23" s="76">
        <v>60</v>
      </c>
      <c r="E23" s="7">
        <v>0</v>
      </c>
      <c r="F23" s="32">
        <v>306.25</v>
      </c>
      <c r="G23" s="79">
        <f t="shared" si="0"/>
        <v>0</v>
      </c>
      <c r="H23" s="33">
        <f t="shared" si="0"/>
        <v>0</v>
      </c>
      <c r="I23" s="144" t="s">
        <v>30</v>
      </c>
      <c r="J23" s="103"/>
      <c r="K23" s="103"/>
      <c r="L23" s="103"/>
    </row>
    <row r="24" spans="1:12" ht="15" thickBot="1" x14ac:dyDescent="0.4">
      <c r="A24" s="146"/>
      <c r="B24" s="16" t="s">
        <v>55</v>
      </c>
      <c r="C24" s="17">
        <v>715</v>
      </c>
      <c r="D24" s="80">
        <v>60</v>
      </c>
      <c r="E24" s="18">
        <v>0</v>
      </c>
      <c r="F24" s="34">
        <v>241.85</v>
      </c>
      <c r="G24" s="77">
        <f t="shared" si="0"/>
        <v>0</v>
      </c>
      <c r="H24" s="35">
        <f t="shared" si="0"/>
        <v>0</v>
      </c>
      <c r="I24" s="144"/>
      <c r="J24" s="103"/>
      <c r="K24" s="103"/>
      <c r="L24" s="103"/>
    </row>
    <row r="25" spans="1:12" x14ac:dyDescent="0.35">
      <c r="A25" s="146"/>
      <c r="B25" s="91" t="s">
        <v>214</v>
      </c>
      <c r="C25" s="92">
        <v>10987</v>
      </c>
      <c r="D25" s="76">
        <v>15</v>
      </c>
      <c r="E25" s="7">
        <v>0</v>
      </c>
      <c r="F25" s="8">
        <v>27.3</v>
      </c>
      <c r="G25" s="77">
        <f t="shared" si="0"/>
        <v>0</v>
      </c>
      <c r="H25" s="33">
        <f t="shared" si="0"/>
        <v>0</v>
      </c>
      <c r="I25" s="67" t="s">
        <v>33</v>
      </c>
      <c r="J25" s="10"/>
      <c r="K25" s="46">
        <f>H52</f>
        <v>0</v>
      </c>
      <c r="L25" s="60"/>
    </row>
    <row r="26" spans="1:12" x14ac:dyDescent="0.35">
      <c r="A26" s="146"/>
      <c r="B26" s="93" t="s">
        <v>215</v>
      </c>
      <c r="C26" s="94">
        <v>81300</v>
      </c>
      <c r="D26" s="78">
        <v>30</v>
      </c>
      <c r="E26" s="14">
        <v>0</v>
      </c>
      <c r="F26" s="39">
        <v>60.35</v>
      </c>
      <c r="G26" s="79">
        <f t="shared" si="0"/>
        <v>0</v>
      </c>
      <c r="H26" s="38">
        <f t="shared" si="0"/>
        <v>0</v>
      </c>
      <c r="I26" s="61" t="s">
        <v>216</v>
      </c>
      <c r="J26" s="1"/>
      <c r="K26" s="47">
        <f>L19</f>
        <v>0</v>
      </c>
      <c r="L26" s="43"/>
    </row>
    <row r="27" spans="1:12" ht="15" thickBot="1" x14ac:dyDescent="0.4">
      <c r="A27" s="147"/>
      <c r="B27" s="15" t="s">
        <v>57</v>
      </c>
      <c r="C27" s="12">
        <v>699</v>
      </c>
      <c r="D27" s="81">
        <v>15</v>
      </c>
      <c r="E27" s="13">
        <v>0</v>
      </c>
      <c r="F27" s="36">
        <v>82.9</v>
      </c>
      <c r="G27" s="77">
        <f t="shared" si="0"/>
        <v>0</v>
      </c>
      <c r="H27" s="37">
        <f t="shared" si="0"/>
        <v>0</v>
      </c>
      <c r="I27" s="68" t="s">
        <v>37</v>
      </c>
      <c r="J27" s="9"/>
      <c r="K27" s="9"/>
      <c r="L27" s="87">
        <f>K25-K26</f>
        <v>0</v>
      </c>
    </row>
    <row r="28" spans="1:12" x14ac:dyDescent="0.35">
      <c r="A28" s="145" t="s">
        <v>58</v>
      </c>
      <c r="B28" s="2" t="s">
        <v>59</v>
      </c>
      <c r="C28" s="3">
        <v>721</v>
      </c>
      <c r="D28" s="74">
        <v>45</v>
      </c>
      <c r="E28" s="4">
        <v>0</v>
      </c>
      <c r="F28" s="30">
        <v>164.35</v>
      </c>
      <c r="G28" s="75">
        <f t="shared" si="0"/>
        <v>0</v>
      </c>
      <c r="H28" s="31">
        <f t="shared" si="0"/>
        <v>0</v>
      </c>
      <c r="I28" s="23"/>
      <c r="J28" s="23"/>
      <c r="K28" s="23"/>
      <c r="L28" s="23"/>
    </row>
    <row r="29" spans="1:12" x14ac:dyDescent="0.35">
      <c r="A29" s="146"/>
      <c r="B29" s="5" t="s">
        <v>60</v>
      </c>
      <c r="C29" s="6">
        <v>723</v>
      </c>
      <c r="D29" s="76">
        <v>15</v>
      </c>
      <c r="E29" s="7">
        <v>0</v>
      </c>
      <c r="F29" s="32">
        <v>130.25</v>
      </c>
      <c r="G29" s="77">
        <f t="shared" si="0"/>
        <v>0</v>
      </c>
      <c r="H29" s="33">
        <f t="shared" si="0"/>
        <v>0</v>
      </c>
      <c r="I29" s="23"/>
      <c r="J29" s="23"/>
      <c r="K29" s="23"/>
      <c r="L29" s="23"/>
    </row>
    <row r="30" spans="1:12" x14ac:dyDescent="0.35">
      <c r="A30" s="146"/>
      <c r="B30" s="5" t="s">
        <v>61</v>
      </c>
      <c r="C30" s="6">
        <v>732</v>
      </c>
      <c r="D30" s="76">
        <v>20</v>
      </c>
      <c r="E30" s="7">
        <v>0</v>
      </c>
      <c r="F30" s="32">
        <v>82.1</v>
      </c>
      <c r="G30" s="77">
        <f t="shared" si="0"/>
        <v>0</v>
      </c>
      <c r="H30" s="33">
        <f t="shared" si="0"/>
        <v>0</v>
      </c>
      <c r="I30" s="23"/>
      <c r="J30" s="23"/>
      <c r="K30" s="23"/>
      <c r="L30" s="23"/>
    </row>
    <row r="31" spans="1:12" x14ac:dyDescent="0.35">
      <c r="A31" s="146"/>
      <c r="B31" s="5" t="s">
        <v>62</v>
      </c>
      <c r="C31" s="6">
        <v>732</v>
      </c>
      <c r="D31" s="76">
        <v>20</v>
      </c>
      <c r="E31" s="7">
        <v>0</v>
      </c>
      <c r="F31" s="32">
        <v>82.1</v>
      </c>
      <c r="G31" s="77">
        <f t="shared" si="0"/>
        <v>0</v>
      </c>
      <c r="H31" s="33">
        <f t="shared" si="0"/>
        <v>0</v>
      </c>
      <c r="I31" s="23"/>
      <c r="J31" s="23"/>
      <c r="K31" s="23"/>
      <c r="L31" s="23"/>
    </row>
    <row r="32" spans="1:12" x14ac:dyDescent="0.35">
      <c r="A32" s="146"/>
      <c r="B32" s="91" t="s">
        <v>217</v>
      </c>
      <c r="C32" s="92">
        <v>10997</v>
      </c>
      <c r="D32" s="76">
        <v>10</v>
      </c>
      <c r="E32" s="7">
        <v>0</v>
      </c>
      <c r="F32" s="32">
        <v>13.65</v>
      </c>
      <c r="G32" s="77">
        <f t="shared" si="0"/>
        <v>0</v>
      </c>
      <c r="H32" s="33">
        <f t="shared" si="0"/>
        <v>0</v>
      </c>
      <c r="I32" s="23"/>
      <c r="J32" s="23"/>
      <c r="K32" s="23"/>
      <c r="L32" s="23"/>
    </row>
    <row r="33" spans="1:12" x14ac:dyDescent="0.35">
      <c r="A33" s="146"/>
      <c r="B33" s="91" t="s">
        <v>218</v>
      </c>
      <c r="C33" s="92">
        <v>10950</v>
      </c>
      <c r="D33" s="76">
        <v>30</v>
      </c>
      <c r="E33" s="7">
        <v>0</v>
      </c>
      <c r="F33" s="32">
        <v>60.35</v>
      </c>
      <c r="G33" s="77">
        <f t="shared" si="0"/>
        <v>0</v>
      </c>
      <c r="H33" s="33">
        <f t="shared" si="0"/>
        <v>0</v>
      </c>
      <c r="I33" s="23"/>
      <c r="J33" s="23"/>
      <c r="K33" s="23"/>
      <c r="L33" s="23"/>
    </row>
    <row r="34" spans="1:12" ht="15" thickBot="1" x14ac:dyDescent="0.4">
      <c r="A34" s="147"/>
      <c r="B34" s="15" t="s">
        <v>201</v>
      </c>
      <c r="C34" s="12">
        <v>900</v>
      </c>
      <c r="D34" s="81">
        <v>10</v>
      </c>
      <c r="E34" s="13">
        <v>0</v>
      </c>
      <c r="F34" s="36">
        <v>163.69999999999999</v>
      </c>
      <c r="G34" s="82">
        <f t="shared" si="0"/>
        <v>0</v>
      </c>
      <c r="H34" s="37">
        <f t="shared" si="0"/>
        <v>0</v>
      </c>
      <c r="I34" s="23"/>
      <c r="J34" s="23"/>
      <c r="K34" s="23"/>
      <c r="L34" s="23"/>
    </row>
    <row r="35" spans="1:12" x14ac:dyDescent="0.35">
      <c r="A35" s="145" t="s">
        <v>202</v>
      </c>
      <c r="B35" s="91" t="s">
        <v>219</v>
      </c>
      <c r="C35" s="92">
        <v>10988</v>
      </c>
      <c r="D35" s="76">
        <v>15</v>
      </c>
      <c r="E35" s="7">
        <v>0</v>
      </c>
      <c r="F35" s="8">
        <v>13.65</v>
      </c>
      <c r="G35" s="77">
        <f t="shared" si="0"/>
        <v>0</v>
      </c>
      <c r="H35" s="33">
        <f t="shared" si="0"/>
        <v>0</v>
      </c>
      <c r="I35" s="23"/>
      <c r="J35" s="23"/>
      <c r="K35" s="23"/>
      <c r="L35" s="23"/>
    </row>
    <row r="36" spans="1:12" x14ac:dyDescent="0.35">
      <c r="A36" s="146"/>
      <c r="B36" s="91" t="s">
        <v>220</v>
      </c>
      <c r="C36" s="92">
        <v>10989</v>
      </c>
      <c r="D36" s="76">
        <v>15</v>
      </c>
      <c r="E36" s="7">
        <v>0</v>
      </c>
      <c r="F36" s="8">
        <v>13.65</v>
      </c>
      <c r="G36" s="77">
        <f t="shared" si="0"/>
        <v>0</v>
      </c>
      <c r="H36" s="33">
        <f t="shared" si="0"/>
        <v>0</v>
      </c>
      <c r="I36" s="23"/>
      <c r="J36" s="23"/>
      <c r="K36" s="23"/>
      <c r="L36" s="23"/>
    </row>
    <row r="37" spans="1:12" ht="15" customHeight="1" x14ac:dyDescent="0.35">
      <c r="A37" s="146"/>
      <c r="B37" s="1" t="s">
        <v>93</v>
      </c>
      <c r="C37" s="1">
        <v>14206</v>
      </c>
      <c r="D37" s="76">
        <v>15</v>
      </c>
      <c r="E37" s="7">
        <v>0</v>
      </c>
      <c r="F37" s="32">
        <v>34.5</v>
      </c>
      <c r="G37" s="77">
        <f t="shared" si="0"/>
        <v>0</v>
      </c>
      <c r="H37" s="33">
        <f t="shared" si="0"/>
        <v>0</v>
      </c>
      <c r="I37" s="23"/>
      <c r="J37" s="23"/>
      <c r="K37" s="23"/>
      <c r="L37" s="23"/>
    </row>
    <row r="38" spans="1:12" x14ac:dyDescent="0.35">
      <c r="A38" s="146"/>
      <c r="B38" s="1" t="s">
        <v>95</v>
      </c>
      <c r="C38" s="1">
        <v>30062</v>
      </c>
      <c r="D38" s="76">
        <v>15</v>
      </c>
      <c r="E38" s="7">
        <v>0</v>
      </c>
      <c r="F38" s="32">
        <v>58.85</v>
      </c>
      <c r="G38" s="77">
        <f t="shared" si="0"/>
        <v>0</v>
      </c>
      <c r="H38" s="33">
        <f t="shared" si="0"/>
        <v>0</v>
      </c>
      <c r="I38" s="23"/>
      <c r="J38" s="23"/>
      <c r="K38" s="23"/>
      <c r="L38" s="23"/>
    </row>
    <row r="39" spans="1:12" ht="15" thickBot="1" x14ac:dyDescent="0.4">
      <c r="A39" s="147"/>
      <c r="B39" s="1" t="s">
        <v>96</v>
      </c>
      <c r="C39" s="1">
        <v>35503</v>
      </c>
      <c r="D39" s="76">
        <v>15</v>
      </c>
      <c r="E39" s="7">
        <v>0</v>
      </c>
      <c r="F39" s="32">
        <v>77.650000000000006</v>
      </c>
      <c r="G39" s="77">
        <f t="shared" si="0"/>
        <v>0</v>
      </c>
      <c r="H39" s="33">
        <f t="shared" si="0"/>
        <v>0</v>
      </c>
      <c r="I39" s="23"/>
      <c r="J39" s="23"/>
      <c r="K39" s="23"/>
      <c r="L39" s="23"/>
    </row>
    <row r="40" spans="1:12" x14ac:dyDescent="0.35">
      <c r="A40" s="145" t="s">
        <v>98</v>
      </c>
      <c r="B40" s="10" t="s">
        <v>99</v>
      </c>
      <c r="C40" s="3" t="s">
        <v>100</v>
      </c>
      <c r="D40" s="74">
        <v>45</v>
      </c>
      <c r="E40" s="4">
        <v>0</v>
      </c>
      <c r="F40" s="30">
        <v>490.65</v>
      </c>
      <c r="G40" s="75">
        <f t="shared" si="0"/>
        <v>0</v>
      </c>
      <c r="H40" s="31">
        <f t="shared" si="0"/>
        <v>0</v>
      </c>
      <c r="I40" s="23"/>
      <c r="J40" s="23"/>
      <c r="K40" s="23"/>
      <c r="L40" s="23"/>
    </row>
    <row r="41" spans="1:12" ht="15" thickBot="1" x14ac:dyDescent="0.4">
      <c r="A41" s="147"/>
      <c r="B41" s="9" t="s">
        <v>101</v>
      </c>
      <c r="C41" s="12" t="s">
        <v>102</v>
      </c>
      <c r="D41" s="81">
        <v>30</v>
      </c>
      <c r="E41" s="13">
        <v>0</v>
      </c>
      <c r="F41" s="36">
        <v>512.04999999999995</v>
      </c>
      <c r="G41" s="77">
        <f t="shared" si="0"/>
        <v>0</v>
      </c>
      <c r="H41" s="37">
        <f t="shared" si="0"/>
        <v>0</v>
      </c>
      <c r="I41" s="23"/>
      <c r="J41" s="23"/>
      <c r="K41" s="23"/>
      <c r="L41" s="23"/>
    </row>
    <row r="42" spans="1:12" x14ac:dyDescent="0.35">
      <c r="A42" s="145" t="s">
        <v>103</v>
      </c>
      <c r="B42" s="10" t="s">
        <v>104</v>
      </c>
      <c r="C42" s="10">
        <v>11707</v>
      </c>
      <c r="D42" s="74">
        <v>20</v>
      </c>
      <c r="E42" s="4">
        <v>0</v>
      </c>
      <c r="F42" s="30">
        <v>17.850000000000001</v>
      </c>
      <c r="G42" s="75">
        <f>D42*E42</f>
        <v>0</v>
      </c>
      <c r="H42" s="31">
        <f t="shared" ref="H42:H51" si="1">E42*F42</f>
        <v>0</v>
      </c>
      <c r="I42" s="23"/>
      <c r="J42" s="23"/>
      <c r="K42" s="23"/>
      <c r="L42" s="23"/>
    </row>
    <row r="43" spans="1:12" x14ac:dyDescent="0.35">
      <c r="A43" s="146"/>
      <c r="B43" s="1" t="s">
        <v>105</v>
      </c>
      <c r="C43" s="1">
        <v>11505</v>
      </c>
      <c r="D43" s="76">
        <v>20</v>
      </c>
      <c r="E43" s="7">
        <v>0</v>
      </c>
      <c r="F43" s="8">
        <v>39.9</v>
      </c>
      <c r="G43" s="77">
        <f>D43*E43</f>
        <v>0</v>
      </c>
      <c r="H43" s="33">
        <f t="shared" si="1"/>
        <v>0</v>
      </c>
      <c r="I43" s="23"/>
      <c r="J43" s="23"/>
      <c r="K43" s="23"/>
      <c r="L43" s="23"/>
    </row>
    <row r="44" spans="1:12" x14ac:dyDescent="0.35">
      <c r="A44" s="146"/>
      <c r="B44" s="1" t="s">
        <v>106</v>
      </c>
      <c r="C44" s="1">
        <v>11506</v>
      </c>
      <c r="D44" s="76">
        <v>15</v>
      </c>
      <c r="E44" s="7">
        <v>0</v>
      </c>
      <c r="F44" s="8">
        <v>19.95</v>
      </c>
      <c r="G44" s="77">
        <f>D44*E44</f>
        <v>0</v>
      </c>
      <c r="H44" s="33">
        <f t="shared" si="1"/>
        <v>0</v>
      </c>
      <c r="I44" s="23"/>
      <c r="J44" s="23"/>
      <c r="K44" s="23"/>
      <c r="L44" s="23"/>
    </row>
    <row r="45" spans="1:12" x14ac:dyDescent="0.35">
      <c r="A45" s="146"/>
      <c r="B45" s="1" t="s">
        <v>203</v>
      </c>
      <c r="C45" s="1">
        <v>93644</v>
      </c>
      <c r="D45" s="76">
        <v>15</v>
      </c>
      <c r="E45" s="7">
        <v>0</v>
      </c>
      <c r="F45" s="8">
        <v>37.799999999999997</v>
      </c>
      <c r="G45" s="77">
        <f>D45*E45</f>
        <v>0</v>
      </c>
      <c r="H45" s="33">
        <f t="shared" si="1"/>
        <v>0</v>
      </c>
      <c r="I45" s="23"/>
      <c r="J45" s="23"/>
      <c r="K45" s="23"/>
      <c r="L45" s="23"/>
    </row>
    <row r="46" spans="1:12" ht="15" thickBot="1" x14ac:dyDescent="0.4">
      <c r="A46" s="147"/>
      <c r="B46" s="9" t="s">
        <v>108</v>
      </c>
      <c r="C46" s="9">
        <v>11607</v>
      </c>
      <c r="D46" s="81">
        <v>40</v>
      </c>
      <c r="E46" s="13">
        <v>0</v>
      </c>
      <c r="F46" s="36">
        <v>99.75</v>
      </c>
      <c r="G46" s="82">
        <f>D46*E46</f>
        <v>0</v>
      </c>
      <c r="H46" s="37">
        <f t="shared" si="1"/>
        <v>0</v>
      </c>
      <c r="I46" s="23"/>
      <c r="J46" s="23"/>
      <c r="K46" s="23"/>
      <c r="L46" s="23"/>
    </row>
    <row r="47" spans="1:12" x14ac:dyDescent="0.35">
      <c r="A47" s="148" t="s">
        <v>204</v>
      </c>
      <c r="B47" s="1"/>
      <c r="C47" s="1"/>
      <c r="D47" s="76">
        <v>0</v>
      </c>
      <c r="E47" s="7">
        <v>0</v>
      </c>
      <c r="F47" s="8">
        <v>0</v>
      </c>
      <c r="G47" s="77">
        <f t="shared" ref="G47:G51" si="2">D47*E47</f>
        <v>0</v>
      </c>
      <c r="H47" s="33">
        <f t="shared" si="1"/>
        <v>0</v>
      </c>
      <c r="I47" s="23"/>
      <c r="J47" s="23"/>
      <c r="K47" s="23"/>
      <c r="L47" s="23"/>
    </row>
    <row r="48" spans="1:12" x14ac:dyDescent="0.35">
      <c r="A48" s="149"/>
      <c r="B48" s="1"/>
      <c r="C48" s="1"/>
      <c r="D48" s="76">
        <v>0</v>
      </c>
      <c r="E48" s="7">
        <v>0</v>
      </c>
      <c r="F48" s="8">
        <v>0</v>
      </c>
      <c r="G48" s="77">
        <f t="shared" si="2"/>
        <v>0</v>
      </c>
      <c r="H48" s="33">
        <f t="shared" si="1"/>
        <v>0</v>
      </c>
      <c r="I48" s="23"/>
      <c r="J48" s="23"/>
      <c r="K48" s="23"/>
      <c r="L48" s="23"/>
    </row>
    <row r="49" spans="1:12" x14ac:dyDescent="0.35">
      <c r="A49" s="149"/>
      <c r="B49" s="1"/>
      <c r="C49" s="1"/>
      <c r="D49" s="76">
        <v>0</v>
      </c>
      <c r="E49" s="7">
        <v>0</v>
      </c>
      <c r="F49" s="8">
        <v>0</v>
      </c>
      <c r="G49" s="77">
        <f t="shared" si="2"/>
        <v>0</v>
      </c>
      <c r="H49" s="33">
        <f t="shared" si="1"/>
        <v>0</v>
      </c>
      <c r="I49" s="23"/>
      <c r="J49" s="23"/>
      <c r="K49" s="23"/>
      <c r="L49" s="23"/>
    </row>
    <row r="50" spans="1:12" x14ac:dyDescent="0.35">
      <c r="A50" s="149"/>
      <c r="B50" s="1"/>
      <c r="C50" s="1"/>
      <c r="D50" s="76">
        <v>0</v>
      </c>
      <c r="E50" s="7">
        <v>0</v>
      </c>
      <c r="F50" s="8">
        <v>0</v>
      </c>
      <c r="G50" s="77">
        <f t="shared" si="2"/>
        <v>0</v>
      </c>
      <c r="H50" s="33">
        <f t="shared" si="1"/>
        <v>0</v>
      </c>
      <c r="I50" s="23"/>
      <c r="J50" s="23"/>
      <c r="K50" s="23"/>
      <c r="L50" s="23"/>
    </row>
    <row r="51" spans="1:12" ht="15" thickBot="1" x14ac:dyDescent="0.4">
      <c r="A51" s="150"/>
      <c r="B51" s="9"/>
      <c r="C51" s="9"/>
      <c r="D51" s="81">
        <v>0</v>
      </c>
      <c r="E51" s="13">
        <v>0</v>
      </c>
      <c r="F51" s="36">
        <v>0</v>
      </c>
      <c r="G51" s="82">
        <f t="shared" si="2"/>
        <v>0</v>
      </c>
      <c r="H51" s="37">
        <f t="shared" si="1"/>
        <v>0</v>
      </c>
      <c r="I51" s="23"/>
      <c r="J51" s="23"/>
      <c r="K51" s="23"/>
      <c r="L51" s="23"/>
    </row>
    <row r="52" spans="1:12" ht="20" thickBot="1" x14ac:dyDescent="0.5">
      <c r="A52" s="1"/>
      <c r="B52" s="1"/>
      <c r="C52" s="1"/>
      <c r="D52" s="1"/>
      <c r="E52" s="1"/>
      <c r="F52" s="41" t="s">
        <v>125</v>
      </c>
      <c r="G52" s="83">
        <f>SUM(G12:G51)</f>
        <v>0</v>
      </c>
      <c r="H52" s="84">
        <f>SUM(H12:H46)</f>
        <v>0</v>
      </c>
      <c r="I52" s="23"/>
      <c r="J52" s="23"/>
      <c r="K52" s="23"/>
      <c r="L52" s="23"/>
    </row>
    <row r="53" spans="1:12" ht="15" thickTop="1" x14ac:dyDescent="0.35">
      <c r="A53" s="1" t="s">
        <v>161</v>
      </c>
      <c r="B53" s="1" t="s">
        <v>1</v>
      </c>
      <c r="C53" s="1"/>
      <c r="D53" s="1"/>
      <c r="E53" s="1"/>
      <c r="F53" s="1"/>
      <c r="G53" s="1"/>
      <c r="H53" s="1"/>
      <c r="I53" s="23"/>
      <c r="J53" s="23"/>
      <c r="K53" s="23"/>
      <c r="L53" s="23"/>
    </row>
    <row r="54" spans="1:12" x14ac:dyDescent="0.35">
      <c r="A54"/>
      <c r="B54"/>
      <c r="C54"/>
      <c r="D54"/>
      <c r="E54"/>
      <c r="F54"/>
      <c r="G54"/>
      <c r="H54"/>
    </row>
    <row r="55" spans="1:12" x14ac:dyDescent="0.35">
      <c r="A55"/>
      <c r="B55" s="122" t="e" vm="1">
        <v>#VALUE!</v>
      </c>
      <c r="C55" s="123"/>
      <c r="D55" s="123"/>
      <c r="E55" s="123"/>
      <c r="F55" s="123"/>
      <c r="G55" s="123"/>
      <c r="H55"/>
    </row>
    <row r="56" spans="1:12" x14ac:dyDescent="0.35">
      <c r="A56"/>
      <c r="B56" s="123"/>
      <c r="C56" s="123"/>
      <c r="D56" s="123"/>
      <c r="E56" s="123"/>
      <c r="F56" s="123"/>
      <c r="G56" s="123"/>
      <c r="H56"/>
    </row>
    <row r="57" spans="1:12" x14ac:dyDescent="0.35">
      <c r="A57"/>
      <c r="B57" s="123"/>
      <c r="C57" s="123"/>
      <c r="D57" s="123"/>
      <c r="E57" s="123"/>
      <c r="F57" s="123"/>
      <c r="G57" s="123"/>
      <c r="H57"/>
    </row>
    <row r="58" spans="1:12" x14ac:dyDescent="0.35">
      <c r="A58"/>
      <c r="B58" s="123"/>
      <c r="C58" s="123"/>
      <c r="D58" s="123"/>
      <c r="E58" s="123"/>
      <c r="F58" s="123"/>
      <c r="G58" s="123"/>
      <c r="H58"/>
    </row>
    <row r="59" spans="1:12" x14ac:dyDescent="0.35">
      <c r="A59"/>
      <c r="B59" s="123"/>
      <c r="C59" s="123"/>
      <c r="D59" s="123"/>
      <c r="E59" s="123"/>
      <c r="F59" s="123"/>
      <c r="G59" s="123"/>
      <c r="H59"/>
    </row>
    <row r="60" spans="1:12" x14ac:dyDescent="0.35">
      <c r="A60"/>
      <c r="B60" s="123"/>
      <c r="C60" s="123"/>
      <c r="D60" s="123"/>
      <c r="E60" s="123"/>
      <c r="F60" s="123"/>
      <c r="G60" s="123"/>
      <c r="H60"/>
    </row>
    <row r="61" spans="1:12" x14ac:dyDescent="0.35">
      <c r="A61"/>
      <c r="B61" s="123"/>
      <c r="C61" s="123"/>
      <c r="D61" s="123"/>
      <c r="E61" s="123"/>
      <c r="F61" s="123"/>
      <c r="G61" s="123"/>
      <c r="H61"/>
    </row>
    <row r="62" spans="1:12" x14ac:dyDescent="0.35">
      <c r="A62"/>
      <c r="B62" s="123"/>
      <c r="C62" s="123"/>
      <c r="D62" s="123"/>
      <c r="E62" s="123"/>
      <c r="F62" s="123"/>
      <c r="G62" s="123"/>
      <c r="H62"/>
    </row>
    <row r="63" spans="1:12" x14ac:dyDescent="0.35">
      <c r="A63"/>
      <c r="B63" s="123"/>
      <c r="C63" s="123"/>
      <c r="D63" s="123"/>
      <c r="E63" s="123"/>
      <c r="F63" s="123"/>
      <c r="G63" s="123"/>
      <c r="H63"/>
    </row>
  </sheetData>
  <sheetProtection algorithmName="SHA-512" hashValue="Zk0DVDsTu6B0ORuHWMJELqD2+orYaigD+CKO85qpEFGK+uM8wD1n1iSENclSCQrZG/mpLH1IcYqpAj+5XUmclg==" saltValue="j0YyDW7nuLcnfRabzOR6Cg==" spinCount="100000" sheet="1" objects="1" scenarios="1" selectLockedCells="1"/>
  <mergeCells count="14">
    <mergeCell ref="B55:G63"/>
    <mergeCell ref="A1:H9"/>
    <mergeCell ref="A10:H10"/>
    <mergeCell ref="I10:L10"/>
    <mergeCell ref="A12:A27"/>
    <mergeCell ref="B12:B15"/>
    <mergeCell ref="B16:B19"/>
    <mergeCell ref="B20:B23"/>
    <mergeCell ref="I23:L24"/>
    <mergeCell ref="A28:A34"/>
    <mergeCell ref="A40:A41"/>
    <mergeCell ref="A42:A46"/>
    <mergeCell ref="A47:A51"/>
    <mergeCell ref="A35:A39"/>
  </mergeCells>
  <conditionalFormatting sqref="E12:E51">
    <cfRule type="containsBlanks" dxfId="3" priority="1">
      <formula>LEN(TRIM(E12))=0</formula>
    </cfRule>
    <cfRule type="containsBlanks" dxfId="2" priority="2">
      <formula>LEN(TRIM(E12))=0</formula>
    </cfRule>
  </conditionalFormatting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12F2-5984-4119-9AB1-745C0DBEE8AC}">
  <dimension ref="A1:J56"/>
  <sheetViews>
    <sheetView zoomScaleNormal="100" workbookViewId="0">
      <selection activeCell="D22" sqref="D22"/>
    </sheetView>
  </sheetViews>
  <sheetFormatPr defaultColWidth="8.81640625" defaultRowHeight="14.5" x14ac:dyDescent="0.35"/>
  <cols>
    <col min="1" max="1" width="22.81640625" style="51" customWidth="1"/>
    <col min="2" max="2" width="52.26953125" style="51" customWidth="1"/>
    <col min="3" max="3" width="17.7265625" style="51" customWidth="1"/>
    <col min="4" max="6" width="16.7265625" style="51" customWidth="1"/>
    <col min="7" max="7" width="56.81640625" style="51" bestFit="1" customWidth="1"/>
    <col min="8" max="10" width="18.7265625" style="51" customWidth="1"/>
    <col min="11" max="16384" width="8.81640625" style="51"/>
  </cols>
  <sheetData>
    <row r="1" spans="1:10" x14ac:dyDescent="0.35">
      <c r="A1" s="122" t="s">
        <v>221</v>
      </c>
      <c r="B1" s="123"/>
      <c r="C1" s="123"/>
      <c r="D1" s="123"/>
      <c r="E1" s="123"/>
      <c r="F1" s="123"/>
      <c r="G1" s="23"/>
      <c r="H1" s="23"/>
      <c r="I1" s="23"/>
      <c r="J1" s="23"/>
    </row>
    <row r="2" spans="1:10" x14ac:dyDescent="0.35">
      <c r="A2" s="123"/>
      <c r="B2" s="123"/>
      <c r="C2" s="123"/>
      <c r="D2" s="123"/>
      <c r="E2" s="123"/>
      <c r="F2" s="123"/>
      <c r="G2" s="23"/>
      <c r="H2" s="23"/>
      <c r="I2" s="23"/>
      <c r="J2" s="23"/>
    </row>
    <row r="3" spans="1:10" x14ac:dyDescent="0.35">
      <c r="A3" s="123"/>
      <c r="B3" s="123"/>
      <c r="C3" s="123"/>
      <c r="D3" s="123"/>
      <c r="E3" s="123"/>
      <c r="F3" s="123"/>
      <c r="G3" s="23"/>
      <c r="H3" s="23"/>
      <c r="I3" s="23"/>
      <c r="J3" s="23"/>
    </row>
    <row r="4" spans="1:10" x14ac:dyDescent="0.35">
      <c r="A4" s="123"/>
      <c r="B4" s="123"/>
      <c r="C4" s="123"/>
      <c r="D4" s="123"/>
      <c r="E4" s="123"/>
      <c r="F4" s="123"/>
      <c r="G4" s="23"/>
      <c r="H4" s="23"/>
      <c r="I4" s="23"/>
      <c r="J4" s="23"/>
    </row>
    <row r="5" spans="1:10" x14ac:dyDescent="0.35">
      <c r="A5" s="123"/>
      <c r="B5" s="123"/>
      <c r="C5" s="123"/>
      <c r="D5" s="123"/>
      <c r="E5" s="123"/>
      <c r="F5" s="123"/>
      <c r="G5" s="23"/>
      <c r="H5" s="23"/>
      <c r="I5" s="23"/>
      <c r="J5" s="23"/>
    </row>
    <row r="6" spans="1:10" x14ac:dyDescent="0.35">
      <c r="A6" s="123"/>
      <c r="B6" s="123"/>
      <c r="C6" s="123"/>
      <c r="D6" s="123"/>
      <c r="E6" s="123"/>
      <c r="F6" s="123"/>
      <c r="G6" s="23"/>
      <c r="H6" s="23"/>
      <c r="I6" s="23"/>
      <c r="J6" s="23"/>
    </row>
    <row r="7" spans="1:10" x14ac:dyDescent="0.35">
      <c r="A7" s="123"/>
      <c r="B7" s="123"/>
      <c r="C7" s="123"/>
      <c r="D7" s="123"/>
      <c r="E7" s="123"/>
      <c r="F7" s="123"/>
      <c r="G7" s="102" t="s">
        <v>222</v>
      </c>
      <c r="H7" s="1"/>
      <c r="I7" s="1"/>
      <c r="J7" s="1"/>
    </row>
    <row r="8" spans="1:10" x14ac:dyDescent="0.35">
      <c r="A8" s="123"/>
      <c r="B8" s="123"/>
      <c r="C8" s="123"/>
      <c r="D8" s="123"/>
      <c r="E8" s="123"/>
      <c r="F8" s="123"/>
      <c r="G8" s="1" t="s">
        <v>223</v>
      </c>
      <c r="H8" s="1"/>
      <c r="I8" s="1"/>
      <c r="J8" s="1"/>
    </row>
    <row r="9" spans="1:10" x14ac:dyDescent="0.35">
      <c r="A9" s="123"/>
      <c r="B9" s="123"/>
      <c r="C9" s="123"/>
      <c r="D9" s="123"/>
      <c r="E9" s="123"/>
      <c r="F9" s="123"/>
      <c r="G9" s="1"/>
      <c r="H9" s="1"/>
      <c r="I9" s="1"/>
      <c r="J9" s="1"/>
    </row>
    <row r="10" spans="1:10" ht="28.5" x14ac:dyDescent="0.35">
      <c r="A10" s="137" t="s">
        <v>224</v>
      </c>
      <c r="B10" s="137"/>
      <c r="C10" s="137"/>
      <c r="D10" s="137"/>
      <c r="E10" s="137"/>
      <c r="F10" s="137"/>
      <c r="G10" s="103" t="s">
        <v>225</v>
      </c>
      <c r="H10" s="103"/>
      <c r="I10" s="103"/>
      <c r="J10" s="103"/>
    </row>
    <row r="11" spans="1:10" ht="29.5" thickBot="1" x14ac:dyDescent="0.4">
      <c r="A11" s="98" t="s">
        <v>2</v>
      </c>
      <c r="B11" s="98" t="s">
        <v>3</v>
      </c>
      <c r="C11" s="98" t="s">
        <v>4</v>
      </c>
      <c r="D11" s="99" t="s">
        <v>5</v>
      </c>
      <c r="E11" s="99" t="s">
        <v>191</v>
      </c>
      <c r="F11" s="99" t="s">
        <v>7</v>
      </c>
      <c r="G11" s="64"/>
      <c r="H11" s="64"/>
      <c r="I11" s="65" t="s">
        <v>11</v>
      </c>
      <c r="J11" s="65" t="s">
        <v>12</v>
      </c>
    </row>
    <row r="12" spans="1:10" ht="15.75" customHeight="1" thickBot="1" x14ac:dyDescent="0.4">
      <c r="A12" s="151" t="s">
        <v>226</v>
      </c>
      <c r="B12" s="2" t="s">
        <v>227</v>
      </c>
      <c r="C12" s="3">
        <v>10950</v>
      </c>
      <c r="D12" s="4">
        <v>0</v>
      </c>
      <c r="E12" s="30">
        <v>60.35</v>
      </c>
      <c r="F12" s="31">
        <f t="shared" ref="F12:F24" si="0">D12*E12</f>
        <v>0</v>
      </c>
      <c r="G12" s="56" t="s">
        <v>228</v>
      </c>
      <c r="H12" s="25">
        <v>0</v>
      </c>
      <c r="I12" s="57"/>
      <c r="J12" s="58"/>
    </row>
    <row r="13" spans="1:10" x14ac:dyDescent="0.35">
      <c r="A13" s="152"/>
      <c r="B13" s="5" t="s">
        <v>229</v>
      </c>
      <c r="C13" s="6">
        <v>10951</v>
      </c>
      <c r="D13" s="7">
        <v>0</v>
      </c>
      <c r="E13" s="8">
        <v>60.35</v>
      </c>
      <c r="F13" s="33">
        <f t="shared" si="0"/>
        <v>0</v>
      </c>
      <c r="G13" s="66" t="s">
        <v>230</v>
      </c>
      <c r="H13" s="1"/>
      <c r="I13" s="1"/>
      <c r="J13" s="42">
        <f>SUM(I14:I18)</f>
        <v>0</v>
      </c>
    </row>
    <row r="14" spans="1:10" x14ac:dyDescent="0.35">
      <c r="A14" s="152"/>
      <c r="B14" s="5" t="s">
        <v>231</v>
      </c>
      <c r="C14" s="6">
        <v>10952</v>
      </c>
      <c r="D14" s="7">
        <v>0</v>
      </c>
      <c r="E14" s="8">
        <v>60.35</v>
      </c>
      <c r="F14" s="33">
        <f t="shared" si="0"/>
        <v>0</v>
      </c>
      <c r="G14" s="61" t="s">
        <v>232</v>
      </c>
      <c r="H14" s="1"/>
      <c r="I14" s="26">
        <v>0</v>
      </c>
      <c r="J14" s="42">
        <f>J13/60</f>
        <v>0</v>
      </c>
    </row>
    <row r="15" spans="1:10" x14ac:dyDescent="0.35">
      <c r="A15" s="152"/>
      <c r="B15" s="5" t="s">
        <v>233</v>
      </c>
      <c r="C15" s="6">
        <v>10953</v>
      </c>
      <c r="D15" s="7">
        <v>0</v>
      </c>
      <c r="E15" s="8">
        <v>60.35</v>
      </c>
      <c r="F15" s="33">
        <f t="shared" si="0"/>
        <v>0</v>
      </c>
      <c r="G15" s="61" t="s">
        <v>20</v>
      </c>
      <c r="H15" s="1"/>
      <c r="I15" s="8">
        <f>I14*11.5%</f>
        <v>0</v>
      </c>
      <c r="J15" s="43"/>
    </row>
    <row r="16" spans="1:10" x14ac:dyDescent="0.35">
      <c r="A16" s="152"/>
      <c r="B16" s="5" t="s">
        <v>234</v>
      </c>
      <c r="C16" s="6">
        <v>10954</v>
      </c>
      <c r="D16" s="7">
        <v>0</v>
      </c>
      <c r="E16" s="8">
        <v>60.35</v>
      </c>
      <c r="F16" s="33">
        <f t="shared" si="0"/>
        <v>0</v>
      </c>
      <c r="G16" s="61" t="s">
        <v>22</v>
      </c>
      <c r="H16" s="1"/>
      <c r="I16" s="8">
        <f>I14*9%</f>
        <v>0</v>
      </c>
      <c r="J16" s="43"/>
    </row>
    <row r="17" spans="1:10" x14ac:dyDescent="0.35">
      <c r="A17" s="152"/>
      <c r="B17" s="5" t="s">
        <v>235</v>
      </c>
      <c r="C17" s="6">
        <v>10956</v>
      </c>
      <c r="D17" s="7">
        <v>0</v>
      </c>
      <c r="E17" s="8">
        <v>60.35</v>
      </c>
      <c r="F17" s="33">
        <f t="shared" si="0"/>
        <v>0</v>
      </c>
      <c r="G17" s="61" t="s">
        <v>24</v>
      </c>
      <c r="H17" s="1"/>
      <c r="I17" s="26">
        <f>0</f>
        <v>0</v>
      </c>
      <c r="J17" s="43"/>
    </row>
    <row r="18" spans="1:10" ht="15" thickBot="1" x14ac:dyDescent="0.4">
      <c r="A18" s="152"/>
      <c r="B18" s="5" t="s">
        <v>236</v>
      </c>
      <c r="C18" s="6">
        <v>10958</v>
      </c>
      <c r="D18" s="7">
        <v>0</v>
      </c>
      <c r="E18" s="8">
        <v>60.35</v>
      </c>
      <c r="F18" s="33">
        <f t="shared" si="0"/>
        <v>0</v>
      </c>
      <c r="G18" s="62" t="s">
        <v>26</v>
      </c>
      <c r="H18" s="9"/>
      <c r="I18" s="27">
        <v>0</v>
      </c>
      <c r="J18" s="44"/>
    </row>
    <row r="19" spans="1:10" ht="15" thickBot="1" x14ac:dyDescent="0.4">
      <c r="A19" s="152"/>
      <c r="B19" s="5" t="s">
        <v>237</v>
      </c>
      <c r="C19" s="6">
        <v>10960</v>
      </c>
      <c r="D19" s="7">
        <v>0</v>
      </c>
      <c r="E19" s="8">
        <v>60.35</v>
      </c>
      <c r="F19" s="33">
        <f t="shared" si="0"/>
        <v>0</v>
      </c>
      <c r="G19" s="63" t="s">
        <v>238</v>
      </c>
      <c r="H19" s="57"/>
      <c r="I19" s="57"/>
      <c r="J19" s="45">
        <f>H12*(J13*38*52)</f>
        <v>0</v>
      </c>
    </row>
    <row r="20" spans="1:10" x14ac:dyDescent="0.35">
      <c r="A20" s="152"/>
      <c r="B20" s="5" t="s">
        <v>239</v>
      </c>
      <c r="C20" s="6">
        <v>10962</v>
      </c>
      <c r="D20" s="7">
        <v>0</v>
      </c>
      <c r="E20" s="8">
        <v>60.35</v>
      </c>
      <c r="F20" s="33">
        <f t="shared" si="0"/>
        <v>0</v>
      </c>
      <c r="G20" s="106" t="s">
        <v>30</v>
      </c>
      <c r="H20" s="107"/>
      <c r="I20" s="107"/>
      <c r="J20" s="107"/>
    </row>
    <row r="21" spans="1:10" ht="15" thickBot="1" x14ac:dyDescent="0.4">
      <c r="A21" s="152"/>
      <c r="B21" s="5" t="s">
        <v>240</v>
      </c>
      <c r="C21" s="6">
        <v>10964</v>
      </c>
      <c r="D21" s="7">
        <v>0</v>
      </c>
      <c r="E21" s="8">
        <v>60.35</v>
      </c>
      <c r="F21" s="33">
        <f t="shared" si="0"/>
        <v>0</v>
      </c>
      <c r="G21" s="108"/>
      <c r="H21" s="109"/>
      <c r="I21" s="109"/>
      <c r="J21" s="109"/>
    </row>
    <row r="22" spans="1:10" x14ac:dyDescent="0.35">
      <c r="A22" s="152"/>
      <c r="B22" s="5" t="s">
        <v>241</v>
      </c>
      <c r="C22" s="6">
        <v>10966</v>
      </c>
      <c r="D22" s="7">
        <v>0</v>
      </c>
      <c r="E22" s="8">
        <v>60.35</v>
      </c>
      <c r="F22" s="33">
        <f t="shared" si="0"/>
        <v>0</v>
      </c>
      <c r="G22" s="67" t="s">
        <v>33</v>
      </c>
      <c r="H22" s="10"/>
      <c r="I22" s="46">
        <f>F45</f>
        <v>0</v>
      </c>
      <c r="J22" s="60"/>
    </row>
    <row r="23" spans="1:10" x14ac:dyDescent="0.35">
      <c r="A23" s="152"/>
      <c r="B23" s="11" t="s">
        <v>242</v>
      </c>
      <c r="C23" s="6">
        <v>10968</v>
      </c>
      <c r="D23" s="7">
        <v>0</v>
      </c>
      <c r="E23" s="8">
        <v>60.35</v>
      </c>
      <c r="F23" s="33">
        <f t="shared" si="0"/>
        <v>0</v>
      </c>
      <c r="G23" s="61" t="s">
        <v>243</v>
      </c>
      <c r="H23" s="1"/>
      <c r="I23" s="47">
        <f>J19</f>
        <v>0</v>
      </c>
      <c r="J23" s="43"/>
    </row>
    <row r="24" spans="1:10" ht="15" thickBot="1" x14ac:dyDescent="0.4">
      <c r="A24" s="153"/>
      <c r="B24" s="100" t="s">
        <v>244</v>
      </c>
      <c r="C24" s="12">
        <v>10970</v>
      </c>
      <c r="D24" s="13">
        <v>0</v>
      </c>
      <c r="E24" s="36">
        <v>60.35</v>
      </c>
      <c r="F24" s="37">
        <f t="shared" si="0"/>
        <v>0</v>
      </c>
      <c r="G24" s="68" t="s">
        <v>37</v>
      </c>
      <c r="H24" s="9"/>
      <c r="I24" s="9"/>
      <c r="J24" s="48">
        <f>I22-I23</f>
        <v>0</v>
      </c>
    </row>
    <row r="25" spans="1:10" ht="15" customHeight="1" x14ac:dyDescent="0.35">
      <c r="A25" s="151" t="s">
        <v>245</v>
      </c>
      <c r="B25" s="2" t="s">
        <v>227</v>
      </c>
      <c r="C25" s="3">
        <v>81300</v>
      </c>
      <c r="D25" s="4">
        <v>0</v>
      </c>
      <c r="E25" s="30">
        <v>60.35</v>
      </c>
      <c r="F25" s="31">
        <f t="shared" ref="F25:F37" si="1">D25*E25</f>
        <v>0</v>
      </c>
      <c r="G25" s="1"/>
      <c r="H25" s="1"/>
      <c r="I25" s="1"/>
      <c r="J25" s="1"/>
    </row>
    <row r="26" spans="1:10" x14ac:dyDescent="0.35">
      <c r="A26" s="152"/>
      <c r="B26" s="5" t="s">
        <v>229</v>
      </c>
      <c r="C26" s="6">
        <v>81305</v>
      </c>
      <c r="D26" s="7">
        <v>0</v>
      </c>
      <c r="E26" s="8">
        <v>60.35</v>
      </c>
      <c r="F26" s="33">
        <f t="shared" si="1"/>
        <v>0</v>
      </c>
      <c r="G26" s="1"/>
      <c r="H26" s="1"/>
      <c r="I26" s="1"/>
      <c r="J26" s="1"/>
    </row>
    <row r="27" spans="1:10" x14ac:dyDescent="0.35">
      <c r="A27" s="152"/>
      <c r="B27" s="5" t="s">
        <v>231</v>
      </c>
      <c r="C27" s="6">
        <v>81310</v>
      </c>
      <c r="D27" s="7">
        <v>0</v>
      </c>
      <c r="E27" s="8">
        <v>60.35</v>
      </c>
      <c r="F27" s="33">
        <f t="shared" si="1"/>
        <v>0</v>
      </c>
      <c r="G27" s="104" t="s">
        <v>246</v>
      </c>
      <c r="H27" s="105"/>
      <c r="I27" s="105"/>
      <c r="J27" s="105"/>
    </row>
    <row r="28" spans="1:10" ht="15" customHeight="1" x14ac:dyDescent="0.35">
      <c r="A28" s="152"/>
      <c r="B28" s="5" t="s">
        <v>233</v>
      </c>
      <c r="C28" s="6">
        <v>81315</v>
      </c>
      <c r="D28" s="7">
        <v>0</v>
      </c>
      <c r="E28" s="8">
        <v>60.35</v>
      </c>
      <c r="F28" s="33">
        <f t="shared" si="1"/>
        <v>0</v>
      </c>
      <c r="G28" s="104"/>
      <c r="H28" s="105"/>
      <c r="I28" s="105"/>
      <c r="J28" s="105"/>
    </row>
    <row r="29" spans="1:10" ht="15" thickBot="1" x14ac:dyDescent="0.4">
      <c r="A29" s="152"/>
      <c r="B29" s="5" t="s">
        <v>234</v>
      </c>
      <c r="C29" s="6">
        <v>81320</v>
      </c>
      <c r="D29" s="7">
        <v>0</v>
      </c>
      <c r="E29" s="8">
        <v>60.35</v>
      </c>
      <c r="F29" s="33">
        <f t="shared" si="1"/>
        <v>0</v>
      </c>
      <c r="G29" s="54"/>
      <c r="H29" s="54"/>
      <c r="I29" s="55" t="s">
        <v>11</v>
      </c>
      <c r="J29" s="55" t="s">
        <v>12</v>
      </c>
    </row>
    <row r="30" spans="1:10" ht="15" thickBot="1" x14ac:dyDescent="0.4">
      <c r="A30" s="152"/>
      <c r="B30" s="5" t="s">
        <v>235</v>
      </c>
      <c r="C30" s="6">
        <v>81325</v>
      </c>
      <c r="D30" s="7">
        <v>0</v>
      </c>
      <c r="E30" s="8">
        <v>60.35</v>
      </c>
      <c r="F30" s="33">
        <f t="shared" si="1"/>
        <v>0</v>
      </c>
      <c r="G30" s="56" t="s">
        <v>247</v>
      </c>
      <c r="H30" s="25">
        <v>0</v>
      </c>
      <c r="I30" s="57"/>
      <c r="J30" s="58"/>
    </row>
    <row r="31" spans="1:10" x14ac:dyDescent="0.35">
      <c r="A31" s="152"/>
      <c r="B31" s="5" t="s">
        <v>236</v>
      </c>
      <c r="C31" s="6">
        <v>81330</v>
      </c>
      <c r="D31" s="7">
        <v>0</v>
      </c>
      <c r="E31" s="8">
        <v>60.35</v>
      </c>
      <c r="F31" s="33">
        <f t="shared" si="1"/>
        <v>0</v>
      </c>
      <c r="G31" s="59" t="s">
        <v>248</v>
      </c>
      <c r="H31" s="10"/>
      <c r="I31" s="10"/>
      <c r="J31" s="60"/>
    </row>
    <row r="32" spans="1:10" x14ac:dyDescent="0.35">
      <c r="A32" s="152"/>
      <c r="B32" s="5" t="s">
        <v>237</v>
      </c>
      <c r="C32" s="6">
        <v>81335</v>
      </c>
      <c r="D32" s="7">
        <v>0</v>
      </c>
      <c r="E32" s="8">
        <v>60.35</v>
      </c>
      <c r="F32" s="33">
        <f t="shared" si="1"/>
        <v>0</v>
      </c>
      <c r="G32" s="61" t="s">
        <v>249</v>
      </c>
      <c r="H32" s="28">
        <v>0</v>
      </c>
      <c r="I32" s="47">
        <f>F45*H32</f>
        <v>0</v>
      </c>
      <c r="J32" s="43"/>
    </row>
    <row r="33" spans="1:10" x14ac:dyDescent="0.35">
      <c r="A33" s="152"/>
      <c r="B33" s="5" t="s">
        <v>239</v>
      </c>
      <c r="C33" s="6">
        <v>81340</v>
      </c>
      <c r="D33" s="7">
        <v>0</v>
      </c>
      <c r="E33" s="8">
        <v>60.35</v>
      </c>
      <c r="F33" s="33">
        <f t="shared" si="1"/>
        <v>0</v>
      </c>
      <c r="G33" s="61" t="s">
        <v>51</v>
      </c>
      <c r="H33" s="49">
        <f>100%-H32</f>
        <v>1</v>
      </c>
      <c r="I33" s="47">
        <f>F45*H33</f>
        <v>0</v>
      </c>
      <c r="J33" s="43"/>
    </row>
    <row r="34" spans="1:10" x14ac:dyDescent="0.35">
      <c r="A34" s="152"/>
      <c r="B34" s="5" t="s">
        <v>240</v>
      </c>
      <c r="C34" s="6">
        <v>81345</v>
      </c>
      <c r="D34" s="7">
        <v>0</v>
      </c>
      <c r="E34" s="8">
        <v>60.35</v>
      </c>
      <c r="F34" s="33">
        <f t="shared" si="1"/>
        <v>0</v>
      </c>
      <c r="G34" s="61" t="s">
        <v>24</v>
      </c>
      <c r="H34" s="1"/>
      <c r="I34" s="26">
        <v>0</v>
      </c>
      <c r="J34" s="43"/>
    </row>
    <row r="35" spans="1:10" ht="15" thickBot="1" x14ac:dyDescent="0.4">
      <c r="A35" s="152"/>
      <c r="B35" s="5" t="s">
        <v>241</v>
      </c>
      <c r="C35" s="6">
        <v>81350</v>
      </c>
      <c r="D35" s="7">
        <v>0</v>
      </c>
      <c r="E35" s="8">
        <v>60.35</v>
      </c>
      <c r="F35" s="33">
        <f t="shared" si="1"/>
        <v>0</v>
      </c>
      <c r="G35" s="62" t="s">
        <v>52</v>
      </c>
      <c r="H35" s="9"/>
      <c r="I35" s="27">
        <v>0</v>
      </c>
      <c r="J35" s="44"/>
    </row>
    <row r="36" spans="1:10" ht="15" thickBot="1" x14ac:dyDescent="0.4">
      <c r="A36" s="152"/>
      <c r="B36" s="11" t="s">
        <v>242</v>
      </c>
      <c r="C36" s="6">
        <v>81355</v>
      </c>
      <c r="D36" s="7">
        <v>0</v>
      </c>
      <c r="E36" s="8">
        <v>60.35</v>
      </c>
      <c r="F36" s="33">
        <f t="shared" si="1"/>
        <v>0</v>
      </c>
      <c r="G36" s="63" t="s">
        <v>250</v>
      </c>
      <c r="H36" s="57"/>
      <c r="I36" s="57"/>
      <c r="J36" s="50">
        <f>(I33*H30)-I34-I35</f>
        <v>0</v>
      </c>
    </row>
    <row r="37" spans="1:10" ht="15" thickBot="1" x14ac:dyDescent="0.4">
      <c r="A37" s="153"/>
      <c r="B37" s="100" t="s">
        <v>244</v>
      </c>
      <c r="C37" s="12">
        <v>81360</v>
      </c>
      <c r="D37" s="13">
        <v>0</v>
      </c>
      <c r="E37" s="36">
        <v>60.35</v>
      </c>
      <c r="F37" s="37">
        <f t="shared" si="1"/>
        <v>0</v>
      </c>
      <c r="G37" s="23"/>
      <c r="H37" s="23"/>
      <c r="I37" s="23"/>
      <c r="J37" s="23"/>
    </row>
    <row r="38" spans="1:10" x14ac:dyDescent="0.35">
      <c r="A38" s="154" t="s">
        <v>176</v>
      </c>
      <c r="B38" s="1" t="s">
        <v>177</v>
      </c>
      <c r="C38" s="1">
        <v>10955</v>
      </c>
      <c r="D38" s="7">
        <v>0</v>
      </c>
      <c r="E38" s="8">
        <v>47.35</v>
      </c>
      <c r="F38" s="33">
        <f t="shared" ref="F38:F40" si="2">D38*E38</f>
        <v>0</v>
      </c>
      <c r="G38" s="23"/>
      <c r="H38" s="23"/>
      <c r="I38" s="23"/>
      <c r="J38" s="23"/>
    </row>
    <row r="39" spans="1:10" x14ac:dyDescent="0.35">
      <c r="A39" s="154"/>
      <c r="B39" s="1" t="s">
        <v>179</v>
      </c>
      <c r="C39" s="1">
        <v>10957</v>
      </c>
      <c r="D39" s="7">
        <v>0</v>
      </c>
      <c r="E39" s="8">
        <v>81.150000000000006</v>
      </c>
      <c r="F39" s="33">
        <f t="shared" si="2"/>
        <v>0</v>
      </c>
      <c r="G39" s="23"/>
      <c r="H39" s="23"/>
      <c r="I39" s="23"/>
      <c r="J39" s="23"/>
    </row>
    <row r="40" spans="1:10" ht="15" thickBot="1" x14ac:dyDescent="0.4">
      <c r="A40" s="155"/>
      <c r="B40" s="70" t="s">
        <v>180</v>
      </c>
      <c r="C40" s="70">
        <v>10959</v>
      </c>
      <c r="D40" s="14">
        <v>0</v>
      </c>
      <c r="E40" s="39">
        <v>135</v>
      </c>
      <c r="F40" s="38">
        <f t="shared" si="2"/>
        <v>0</v>
      </c>
      <c r="G40" s="23"/>
      <c r="H40" s="23"/>
      <c r="I40" s="23"/>
      <c r="J40" s="23"/>
    </row>
    <row r="41" spans="1:10" x14ac:dyDescent="0.35">
      <c r="A41" s="151" t="s">
        <v>251</v>
      </c>
      <c r="B41" s="2" t="s">
        <v>252</v>
      </c>
      <c r="C41" s="3">
        <v>81100</v>
      </c>
      <c r="D41" s="4">
        <v>0</v>
      </c>
      <c r="E41" s="30">
        <v>77.400000000000006</v>
      </c>
      <c r="F41" s="31">
        <f>D41*E41</f>
        <v>0</v>
      </c>
      <c r="G41" s="23"/>
      <c r="H41" s="23"/>
      <c r="I41" s="23"/>
      <c r="J41" s="23"/>
    </row>
    <row r="42" spans="1:10" x14ac:dyDescent="0.35">
      <c r="A42" s="152"/>
      <c r="B42" s="5" t="s">
        <v>253</v>
      </c>
      <c r="C42" s="6">
        <v>81110</v>
      </c>
      <c r="D42" s="7">
        <v>0</v>
      </c>
      <c r="E42" s="8">
        <v>77.400000000000006</v>
      </c>
      <c r="F42" s="33">
        <f>D42*E42</f>
        <v>0</v>
      </c>
      <c r="G42" s="23"/>
      <c r="H42" s="23"/>
      <c r="I42" s="23"/>
      <c r="J42" s="23"/>
    </row>
    <row r="43" spans="1:10" x14ac:dyDescent="0.35">
      <c r="A43" s="152"/>
      <c r="B43" s="5" t="s">
        <v>254</v>
      </c>
      <c r="C43" s="6">
        <v>81120</v>
      </c>
      <c r="D43" s="7">
        <v>0</v>
      </c>
      <c r="E43" s="8">
        <v>77.400000000000006</v>
      </c>
      <c r="F43" s="33">
        <f>D43*E43</f>
        <v>0</v>
      </c>
      <c r="G43" s="23"/>
      <c r="H43" s="23"/>
      <c r="I43" s="23"/>
      <c r="J43" s="23"/>
    </row>
    <row r="44" spans="1:10" ht="15" thickBot="1" x14ac:dyDescent="0.4">
      <c r="A44" s="153"/>
      <c r="B44" s="15" t="s">
        <v>255</v>
      </c>
      <c r="C44" s="12">
        <v>81105</v>
      </c>
      <c r="D44" s="13">
        <v>0</v>
      </c>
      <c r="E44" s="36">
        <v>19.3</v>
      </c>
      <c r="F44" s="37">
        <f>D44*E44</f>
        <v>0</v>
      </c>
      <c r="G44" s="23"/>
      <c r="H44" s="23"/>
      <c r="I44" s="23"/>
      <c r="J44" s="23"/>
    </row>
    <row r="45" spans="1:10" ht="20" thickBot="1" x14ac:dyDescent="0.5">
      <c r="A45" s="1" t="s">
        <v>161</v>
      </c>
      <c r="B45" s="1"/>
      <c r="C45" s="1"/>
      <c r="D45" s="1"/>
      <c r="E45" s="41" t="s">
        <v>125</v>
      </c>
      <c r="F45" s="84">
        <f>SUM(F12:F44)</f>
        <v>0</v>
      </c>
      <c r="G45" s="23"/>
      <c r="H45" s="23"/>
      <c r="I45" s="23"/>
      <c r="J45" s="23"/>
    </row>
    <row r="46" spans="1:10" ht="15" thickTop="1" x14ac:dyDescent="0.35">
      <c r="A46" s="1"/>
      <c r="B46" s="1" t="s">
        <v>1</v>
      </c>
      <c r="C46" s="1"/>
      <c r="D46" s="1"/>
      <c r="E46" s="1"/>
      <c r="F46" s="1"/>
      <c r="G46" s="23"/>
      <c r="H46" s="23"/>
      <c r="I46" s="23"/>
      <c r="J46" s="23"/>
    </row>
    <row r="47" spans="1:10" ht="19.5" x14ac:dyDescent="0.45">
      <c r="A47" s="101"/>
      <c r="B47"/>
      <c r="C47"/>
      <c r="D47"/>
      <c r="E47"/>
      <c r="F47"/>
    </row>
    <row r="48" spans="1:10" x14ac:dyDescent="0.35">
      <c r="A48" s="122" t="e" vm="1">
        <v>#VALUE!</v>
      </c>
      <c r="B48" s="123"/>
      <c r="C48" s="123"/>
      <c r="D48" s="123"/>
      <c r="E48" s="123"/>
      <c r="F48" s="123"/>
    </row>
    <row r="49" spans="1:6" x14ac:dyDescent="0.35">
      <c r="A49" s="123"/>
      <c r="B49" s="123"/>
      <c r="C49" s="123"/>
      <c r="D49" s="123"/>
      <c r="E49" s="123"/>
      <c r="F49" s="123"/>
    </row>
    <row r="50" spans="1:6" x14ac:dyDescent="0.35">
      <c r="A50" s="123"/>
      <c r="B50" s="123"/>
      <c r="C50" s="123"/>
      <c r="D50" s="123"/>
      <c r="E50" s="123"/>
      <c r="F50" s="123"/>
    </row>
    <row r="51" spans="1:6" x14ac:dyDescent="0.35">
      <c r="A51" s="123"/>
      <c r="B51" s="123"/>
      <c r="C51" s="123"/>
      <c r="D51" s="123"/>
      <c r="E51" s="123"/>
      <c r="F51" s="123"/>
    </row>
    <row r="52" spans="1:6" x14ac:dyDescent="0.35">
      <c r="A52" s="123"/>
      <c r="B52" s="123"/>
      <c r="C52" s="123"/>
      <c r="D52" s="123"/>
      <c r="E52" s="123"/>
      <c r="F52" s="123"/>
    </row>
    <row r="53" spans="1:6" x14ac:dyDescent="0.35">
      <c r="A53" s="123"/>
      <c r="B53" s="123"/>
      <c r="C53" s="123"/>
      <c r="D53" s="123"/>
      <c r="E53" s="123"/>
      <c r="F53" s="123"/>
    </row>
    <row r="54" spans="1:6" x14ac:dyDescent="0.35">
      <c r="A54" s="123"/>
      <c r="B54" s="123"/>
      <c r="C54" s="123"/>
      <c r="D54" s="123"/>
      <c r="E54" s="123"/>
      <c r="F54" s="123"/>
    </row>
    <row r="55" spans="1:6" x14ac:dyDescent="0.35">
      <c r="A55" s="123"/>
      <c r="B55" s="123"/>
      <c r="C55" s="123"/>
      <c r="D55" s="123"/>
      <c r="E55" s="123"/>
      <c r="F55" s="123"/>
    </row>
    <row r="56" spans="1:6" x14ac:dyDescent="0.35">
      <c r="A56" s="123"/>
      <c r="B56" s="123"/>
      <c r="C56" s="123"/>
      <c r="D56" s="123"/>
      <c r="E56" s="123"/>
      <c r="F56" s="123"/>
    </row>
  </sheetData>
  <sheetProtection algorithmName="SHA-512" hashValue="MQEXwWgldm2rR9R9pSppPT58lmwHUkmzQlP4U/7AtLthU+ci2JwRNxLHxSJofLK/DydIb009gOrwGlC+UJVvDg==" saltValue="vGGtNcCPN4slDGueWcNgHA==" spinCount="100000" sheet="1" objects="1" scenarios="1" selectLockedCells="1"/>
  <mergeCells count="10">
    <mergeCell ref="A48:F56"/>
    <mergeCell ref="A1:F9"/>
    <mergeCell ref="A10:F10"/>
    <mergeCell ref="A25:A37"/>
    <mergeCell ref="G10:J10"/>
    <mergeCell ref="G20:J21"/>
    <mergeCell ref="G27:J28"/>
    <mergeCell ref="A12:A24"/>
    <mergeCell ref="A41:A44"/>
    <mergeCell ref="A38:A40"/>
  </mergeCells>
  <conditionalFormatting sqref="D12:D44">
    <cfRule type="containsBlanks" dxfId="1" priority="1">
      <formula>LEN(TRIM(D12))=0</formula>
    </cfRule>
    <cfRule type="containsBlanks" dxfId="0" priority="2">
      <formula>LEN(TRIM(D12))=0</formula>
    </cfRule>
  </conditionalFormatting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nnie xmlns="d96a228d-45ab-45ad-9ce6-e600121fe891">2024-10-10T23:45:00+00:00</Bonnie>
    <TaxCatchAll xmlns="3b8f06af-1d84-47e1-949a-3e94152b787a" xsi:nil="true"/>
    <lcf76f155ced4ddcb4097134ff3c332f xmlns="d96a228d-45ab-45ad-9ce6-e600121fe891">
      <Terms xmlns="http://schemas.microsoft.com/office/infopath/2007/PartnerControls"/>
    </lcf76f155ced4ddcb4097134ff3c332f>
    <DigitalHealth xmlns="d96a228d-45ab-45ad-9ce6-e600121fe89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04B617D7037E4F9000200018F8DE25" ma:contentTypeVersion="23" ma:contentTypeDescription="Create a new document." ma:contentTypeScope="" ma:versionID="80a3d0cb433bbadd57d4df0353a77251">
  <xsd:schema xmlns:xsd="http://www.w3.org/2001/XMLSchema" xmlns:xs="http://www.w3.org/2001/XMLSchema" xmlns:p="http://schemas.microsoft.com/office/2006/metadata/properties" xmlns:ns2="d96a228d-45ab-45ad-9ce6-e600121fe891" xmlns:ns3="3b8f06af-1d84-47e1-949a-3e94152b787a" targetNamespace="http://schemas.microsoft.com/office/2006/metadata/properties" ma:root="true" ma:fieldsID="3884a106ac2393c6234fc7eb6546fb43" ns2:_="" ns3:_="">
    <xsd:import namespace="d96a228d-45ab-45ad-9ce6-e600121fe891"/>
    <xsd:import namespace="3b8f06af-1d84-47e1-949a-3e94152b78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Bonni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DigitalHeal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a228d-45ab-45ad-9ce6-e600121fe8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Bonnie" ma:index="19" nillable="true" ma:displayName="Date" ma:default="[today]" ma:description="Meeting Date" ma:format="DateOnly" ma:internalName="Bonnie">
      <xsd:simpleType>
        <xsd:restriction base="dms:DateTim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ce874f7-c66a-4130-a5dd-942e1facea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igitalHealth" ma:index="27" nillable="true" ma:displayName="Digital Health" ma:format="Thumbnail" ma:internalName="DigitalHealth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f06af-1d84-47e1-949a-3e94152b7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5aa8ad-1a3e-4dcf-b0a7-d6d95d29ef07}" ma:internalName="TaxCatchAll" ma:showField="CatchAllData" ma:web="3b8f06af-1d84-47e1-949a-3e94152b7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F10835-58F9-41A4-865D-6B22F6B218B8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3b8f06af-1d84-47e1-949a-3e94152b787a"/>
    <ds:schemaRef ds:uri="d96a228d-45ab-45ad-9ce6-e600121fe891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171DFEF-DE49-4BD4-9AC1-98C1BA6C53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6a228d-45ab-45ad-9ce6-e600121fe891"/>
    <ds:schemaRef ds:uri="3b8f06af-1d84-47e1-949a-3e94152b78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27C668-A3E7-4296-B57F-3B03D04C8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 practitioners</vt:lpstr>
      <vt:lpstr>Non-VR General practitioner</vt:lpstr>
      <vt:lpstr>Nurse practitioners</vt:lpstr>
      <vt:lpstr>Nurses</vt:lpstr>
      <vt:lpstr>Aboriginal Health Worker</vt:lpstr>
      <vt:lpstr>Allied Health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 Gupta</dc:creator>
  <cp:keywords/>
  <dc:description/>
  <cp:lastModifiedBy>Jackie Grant</cp:lastModifiedBy>
  <cp:revision/>
  <dcterms:created xsi:type="dcterms:W3CDTF">2024-07-15T05:45:13Z</dcterms:created>
  <dcterms:modified xsi:type="dcterms:W3CDTF">2025-02-10T00:32:48Z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0x0101007B04B617D7037E4F9000200018F8DE25</vt:lpwstr>
  </property>
  <property fmtid="{D5CDD505-2E9C-101B-9397-08002B2CF9AE}" pid="3" name="MediaServiceImageTags">
    <vt:lpwstr/>
  </property>
</Properties>
</file>