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jgrant\Downloads\DELETE\"/>
    </mc:Choice>
  </mc:AlternateContent>
  <xr:revisionPtr revIDLastSave="0" documentId="8_{505A85B8-E988-48F6-942E-6AB5B173E936}" xr6:coauthVersionLast="47" xr6:coauthVersionMax="47" xr10:uidLastSave="{00000000-0000-0000-0000-000000000000}"/>
  <bookViews>
    <workbookView xWindow="28680" yWindow="-120" windowWidth="29040" windowHeight="15720" xr2:uid="{949D4CE7-37A7-4573-B181-AF1C7C5C5ABA}"/>
  </bookViews>
  <sheets>
    <sheet name="GP ACI Care planning" sheetId="15" r:id="rId1"/>
    <sheet name="GP ACI Business Planning" sheetId="14" r:id="rId2"/>
    <sheet name="Resource Planning" sheetId="23" r:id="rId3"/>
    <sheet name="MBS Item lookups" sheetId="20" r:id="rId4"/>
    <sheet name="Disclaimer" sheetId="24" r:id="rId5"/>
    <sheet name="Original steps" sheetId="4" state="hidden" r:id="rId6"/>
  </sheets>
  <definedNames>
    <definedName name="_xlnm._FilterDatabase" localSheetId="3" hidden="1">'MBS Item lookups'!$A$1:$I$27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23" l="1"/>
  <c r="G29" i="23"/>
  <c r="F16" i="23"/>
  <c r="F29" i="23"/>
  <c r="E30" i="23"/>
  <c r="E29" i="23"/>
  <c r="J16" i="15"/>
  <c r="F30" i="23" s="1"/>
  <c r="J15" i="15"/>
  <c r="J11" i="15"/>
  <c r="J12" i="15"/>
  <c r="J13" i="15"/>
  <c r="J14" i="15"/>
  <c r="J10" i="15"/>
  <c r="D11" i="14"/>
  <c r="G17" i="23"/>
  <c r="G23" i="23" s="1"/>
  <c r="G16" i="23"/>
  <c r="E17" i="23"/>
  <c r="E23" i="23" s="1"/>
  <c r="I16" i="15"/>
  <c r="F17" i="23" s="1"/>
  <c r="I15" i="15"/>
  <c r="D17" i="23" s="1"/>
  <c r="D23" i="23" s="1"/>
  <c r="I11" i="15"/>
  <c r="E16" i="23" s="1"/>
  <c r="I12" i="15"/>
  <c r="I13" i="15"/>
  <c r="I14" i="15"/>
  <c r="I10" i="15"/>
  <c r="E12" i="23"/>
  <c r="D16" i="23" l="1"/>
  <c r="D22" i="23" s="1"/>
  <c r="F23" i="23"/>
  <c r="G31" i="23"/>
  <c r="D29" i="23"/>
  <c r="D30" i="23"/>
  <c r="F31" i="23"/>
  <c r="E31" i="23"/>
  <c r="G18" i="23"/>
  <c r="G24" i="23" s="1"/>
  <c r="F18" i="23"/>
  <c r="F24" i="23" s="1"/>
  <c r="E18" i="23"/>
  <c r="E24" i="23" s="1"/>
  <c r="G22" i="23"/>
  <c r="F22" i="23"/>
  <c r="E22" i="23"/>
  <c r="D18" i="23" l="1"/>
  <c r="D24" i="23" s="1"/>
  <c r="D31" i="23"/>
  <c r="E26" i="23"/>
  <c r="F26" i="23"/>
  <c r="G26" i="23"/>
  <c r="D26" i="23" l="1"/>
  <c r="D12" i="14"/>
  <c r="G12" i="23"/>
  <c r="F12" i="23"/>
  <c r="D12" i="23"/>
  <c r="C17" i="14"/>
  <c r="G16" i="15"/>
  <c r="G15" i="15"/>
  <c r="G11" i="15"/>
  <c r="G12" i="15"/>
  <c r="G13" i="15"/>
  <c r="G14" i="15"/>
  <c r="G10" i="15"/>
  <c r="D16" i="15"/>
  <c r="D15" i="15"/>
  <c r="D14" i="15"/>
  <c r="D13" i="15"/>
  <c r="D12" i="15"/>
  <c r="D11" i="15"/>
  <c r="D10" i="15"/>
  <c r="E11" i="15"/>
  <c r="E12" i="15"/>
  <c r="E13" i="15"/>
  <c r="E14" i="15"/>
  <c r="E15" i="15"/>
  <c r="E16" i="15"/>
  <c r="E10" i="15"/>
  <c r="G22" i="14" l="1"/>
  <c r="C22" i="14" s="1"/>
  <c r="G21" i="14"/>
  <c r="C21" i="14" s="1"/>
  <c r="G17" i="15"/>
  <c r="G20" i="14" s="1"/>
  <c r="C20" i="14" s="1"/>
</calcChain>
</file>

<file path=xl/sharedStrings.xml><?xml version="1.0" encoding="utf-8"?>
<sst xmlns="http://schemas.openxmlformats.org/spreadsheetml/2006/main" count="214" uniqueCount="111">
  <si>
    <t>Care Cycle</t>
  </si>
  <si>
    <t>Select Billing Item</t>
  </si>
  <si>
    <t>Billed As</t>
  </si>
  <si>
    <t>Advice</t>
  </si>
  <si>
    <t>Select Provider</t>
  </si>
  <si>
    <t>Amount billed</t>
  </si>
  <si>
    <t>Min Time</t>
  </si>
  <si>
    <t>Count</t>
  </si>
  <si>
    <r>
      <rPr>
        <b/>
        <sz val="11"/>
        <color theme="1"/>
        <rFont val="Aptos Narrow"/>
        <family val="2"/>
        <scheme val="minor"/>
      </rPr>
      <t xml:space="preserve">Quarter 1: </t>
    </r>
    <r>
      <rPr>
        <sz val="11"/>
        <color theme="1"/>
        <rFont val="Aptos Narrow"/>
        <family val="2"/>
        <scheme val="minor"/>
      </rPr>
      <t>Commencement of care co-claimed with….</t>
    </r>
  </si>
  <si>
    <t>Contribution to, or review of, multidisciplinary care plan</t>
  </si>
  <si>
    <t>GP</t>
  </si>
  <si>
    <t>Comprehensive Medical Assessment 45-60 mins</t>
  </si>
  <si>
    <t>Quarter 2</t>
  </si>
  <si>
    <t>Multidisciplinary care conference at least 40 mins</t>
  </si>
  <si>
    <t>Quarter 3</t>
  </si>
  <si>
    <t>Residential Medication Management Review</t>
  </si>
  <si>
    <t>Quarter 4</t>
  </si>
  <si>
    <t>Regular visit 1 (X4)</t>
  </si>
  <si>
    <t>Attendance at RACH (B-E) for 40-60 mins</t>
  </si>
  <si>
    <t>Regular visit 2 (X4)</t>
  </si>
  <si>
    <t>Nurse Practitioner services 20-40 mins</t>
  </si>
  <si>
    <t>Nurse Practitioner</t>
  </si>
  <si>
    <t>Total Billable per patient (pre incentive)</t>
  </si>
  <si>
    <t>+ GP incentive</t>
  </si>
  <si>
    <t>+ Practice Incentive</t>
  </si>
  <si>
    <t xml:space="preserve">Total Billable </t>
  </si>
  <si>
    <t>Practice Summary</t>
  </si>
  <si>
    <t>Percentage Cost Allocations</t>
  </si>
  <si>
    <t>Enter the total $s billed in relevant MBS during 2024 (actual practice or average practice)</t>
  </si>
  <si>
    <t>Percentage of costs allocated to GP (assuming all GP billed items</t>
  </si>
  <si>
    <t>Percentage of costs allocated to practice (assuming all GP billed items)</t>
  </si>
  <si>
    <t>Aged Care Service</t>
  </si>
  <si>
    <t>Number of aged care homes serviced</t>
  </si>
  <si>
    <t>Number of residents serviced</t>
  </si>
  <si>
    <t xml:space="preserve">Enter number of patients registered or planned for registration in General Practice In Aged Care Incentive </t>
  </si>
  <si>
    <t>Av. Patient Per home</t>
  </si>
  <si>
    <t>Enter the estimated percentage of patients visits going according to the modelled plan</t>
  </si>
  <si>
    <t>Potential Benefits</t>
  </si>
  <si>
    <t>Indivdual</t>
  </si>
  <si>
    <t>Total Billable for registered patients</t>
  </si>
  <si>
    <t>Total Allocated to GP (+incentive)</t>
  </si>
  <si>
    <t>Total Allocated to Practice (+incentive)</t>
  </si>
  <si>
    <t>Practice Resourcing Plan</t>
  </si>
  <si>
    <t>Staffing 
(annual FTE)</t>
  </si>
  <si>
    <t>Prescribed medical practitioner</t>
  </si>
  <si>
    <t>Other care team members</t>
  </si>
  <si>
    <t>Annual FTE</t>
  </si>
  <si>
    <t>Percentage of time allocated to aged care patients</t>
  </si>
  <si>
    <t>Total FTE available for aged care patients</t>
  </si>
  <si>
    <t>Per patient</t>
  </si>
  <si>
    <t xml:space="preserve">Care Planning </t>
  </si>
  <si>
    <t>Regular Visits</t>
  </si>
  <si>
    <t>Total</t>
  </si>
  <si>
    <t>Total estimated (minimum) hours required to meet care plan for all registered patients</t>
  </si>
  <si>
    <t>FTE</t>
  </si>
  <si>
    <t>Total estimated billed items per year</t>
  </si>
  <si>
    <t>Categorry</t>
  </si>
  <si>
    <t>Item type</t>
  </si>
  <si>
    <t>Billed as</t>
  </si>
  <si>
    <t>Selection advice</t>
  </si>
  <si>
    <t>Min</t>
  </si>
  <si>
    <t>Care planning</t>
  </si>
  <si>
    <t>Must be the responsible provider. Assuming 100% benefit</t>
  </si>
  <si>
    <t>Comprehensive Medical Assessment under 30 mins</t>
  </si>
  <si>
    <t>Comprehensive Medical Assessment 30-45 mins</t>
  </si>
  <si>
    <t>Comprehensive Medical Assessment at least 60 mins</t>
  </si>
  <si>
    <t>Multidisciplinary care conference 15-20 mins</t>
  </si>
  <si>
    <t>Multidisciplinary care conference 20-40 mins</t>
  </si>
  <si>
    <t>No plan in quarter</t>
  </si>
  <si>
    <t>Ensure at least two care planning items per annum</t>
  </si>
  <si>
    <t>Reg Visit 1</t>
  </si>
  <si>
    <t>Attendance at RACH (B-E) for 6-20 mins</t>
  </si>
  <si>
    <t>Must be responsible provider</t>
  </si>
  <si>
    <t>Attendance at RACH (B-E) for 20-40 mins</t>
  </si>
  <si>
    <t>Attendance at RACH (B-E) for &gt;60 mins</t>
  </si>
  <si>
    <t>Telehealth Services 6-20mins</t>
  </si>
  <si>
    <t>Must be in MMM4-7. 5-25 mins if medical practitioner</t>
  </si>
  <si>
    <t>Telehealth Services at least 20mins</t>
  </si>
  <si>
    <t>Must be in MMM4-7. Must be Responsible Provider</t>
  </si>
  <si>
    <t>Telehealth Services at least 40mins</t>
  </si>
  <si>
    <t>Reg Visit 2</t>
  </si>
  <si>
    <t>5-25 mins if attended by medical practitioner who is not the GP</t>
  </si>
  <si>
    <t>25-45 mins if attended by medical practitioner who is not the GP</t>
  </si>
  <si>
    <t>45-60 mins if attended by medical practitioner who is not the GP</t>
  </si>
  <si>
    <t>&gt; 60 mins if attended by medical practitioner who is not the GP</t>
  </si>
  <si>
    <t>Reg visit 2</t>
  </si>
  <si>
    <t>Aboriginal and Torres Strait Islander Practitioner services</t>
  </si>
  <si>
    <t>Non-GP</t>
  </si>
  <si>
    <t>Provided by practice nurse or ATIHW</t>
  </si>
  <si>
    <t xml:space="preserve">Practice nurse services </t>
  </si>
  <si>
    <t>Nurse Practitioner services &lt;20 mins</t>
  </si>
  <si>
    <t>Requires Nurse Practitioner</t>
  </si>
  <si>
    <t>Nurse Practitioner services &gt;40 mins</t>
  </si>
  <si>
    <t>Step 2) Calculate your practice MBS billing potential based on the annual cycle of care concepts</t>
  </si>
  <si>
    <t>Select the relevant MBS billing scenario that applies to your practice (Responsible Provider Only or Responsible provider Plus other doctor or Responsible Provider Plus PN/AHW)</t>
  </si>
  <si>
    <t>Enter number of patients you will be delivering care to that are permanenta residents of RACHs</t>
  </si>
  <si>
    <t>Enter percentage of patients that are registered for MyMedicare</t>
  </si>
  <si>
    <t>Enter number of patients that you have enrolled or plan to enrol in GPACI</t>
  </si>
  <si>
    <t>If a practice nurse, aboriginal health worker or other staff member is assisting in working up your care planning items, allocate time between them and the GP to calculate the actual time</t>
  </si>
  <si>
    <t>Save the spreasheet, duplicate the tab</t>
  </si>
  <si>
    <t>Calculator includes a 50%, 75%, 100% GPACI annual payment assumption that applies to the GPACI total to model variations in GPACI billing compliance</t>
  </si>
  <si>
    <t>Costs Model per quarter calculations based on billing of items that quarter, and annual totals</t>
  </si>
  <si>
    <t>Estimate travel time between RACHs for staff</t>
  </si>
  <si>
    <t xml:space="preserve">Compare your current billings with your potential billings. What are the major observations/ opportunities? what are the questions you need to consider for your practice, staffing and funding. </t>
  </si>
  <si>
    <t xml:space="preserve">Convene a discussion with your practice team, practice principle, responsible providers, other staff involved in appointment schedunig and care delivery and practice nurses. Discuss what changes you would like to make based on the new data and discussion. </t>
  </si>
  <si>
    <t xml:space="preserve">Create an action plan using a PDSA format and plan what you will measure and review </t>
  </si>
  <si>
    <t>Do this like a "build your model of care" where they can select relevant to their model type. Produces the revenue and hours split by GP and other providers. Checks for compliance against MMMrange</t>
  </si>
  <si>
    <t>GP ACI Planning - Individual Patient</t>
  </si>
  <si>
    <t xml:space="preserve">         GP ACI PRACTICE SUMMARY</t>
  </si>
  <si>
    <t xml:space="preserve">        GP ACI PRACTICE RESOURCING </t>
  </si>
  <si>
    <t xml:space="preserve">         GP ACI PATIENT PLANNING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</si>
</sst>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quot;$&quot;#,##0"/>
    <numFmt numFmtId="166" formatCode="0.0"/>
  </numFmts>
  <fonts count="8" x14ac:knownFonts="1">
    <font>
      <sz val="11"/>
      <color theme="1"/>
      <name val="Aptos Narrow"/>
      <family val="2"/>
      <scheme val="minor"/>
    </font>
    <font>
      <b/>
      <sz val="11"/>
      <color theme="1"/>
      <name val="Aptos Narrow"/>
      <family val="2"/>
      <scheme val="minor"/>
    </font>
    <font>
      <sz val="18"/>
      <color theme="0"/>
      <name val="Aptos Narrow"/>
      <family val="2"/>
      <scheme val="minor"/>
    </font>
    <font>
      <b/>
      <sz val="18"/>
      <color theme="0"/>
      <name val="Aptos Narrow"/>
      <family val="2"/>
      <scheme val="minor"/>
    </font>
    <font>
      <sz val="8"/>
      <name val="Aptos Narrow"/>
      <family val="2"/>
      <scheme val="minor"/>
    </font>
    <font>
      <sz val="16"/>
      <color theme="0"/>
      <name val="Aptos Narrow"/>
      <family val="2"/>
      <scheme val="minor"/>
    </font>
    <font>
      <i/>
      <sz val="11"/>
      <color theme="1"/>
      <name val="Aptos Narrow"/>
      <family val="2"/>
      <scheme val="minor"/>
    </font>
    <font>
      <b/>
      <sz val="24"/>
      <color rgb="FF003D69"/>
      <name val="Arial Narrow"/>
      <family val="2"/>
    </font>
  </fonts>
  <fills count="11">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3"/>
        <bgColor indexed="64"/>
      </patternFill>
    </fill>
    <fill>
      <patternFill patternType="solid">
        <fgColor theme="8" tint="-0.249977111117893"/>
        <bgColor indexed="64"/>
      </patternFill>
    </fill>
    <fill>
      <patternFill patternType="solid">
        <fgColor rgb="FFEAF8E4"/>
        <bgColor indexed="64"/>
      </patternFill>
    </fill>
    <fill>
      <patternFill patternType="solid">
        <fgColor theme="0"/>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rgb="FFFDF0E9"/>
        <bgColor indexed="64"/>
      </patternFill>
    </fill>
  </fills>
  <borders count="95">
    <border>
      <left/>
      <right/>
      <top/>
      <bottom/>
      <diagonal/>
    </border>
    <border>
      <left style="double">
        <color theme="8"/>
      </left>
      <right/>
      <top style="double">
        <color theme="8"/>
      </top>
      <bottom/>
      <diagonal/>
    </border>
    <border>
      <left/>
      <right/>
      <top style="double">
        <color theme="8"/>
      </top>
      <bottom/>
      <diagonal/>
    </border>
    <border>
      <left/>
      <right style="double">
        <color theme="8"/>
      </right>
      <top style="double">
        <color theme="8"/>
      </top>
      <bottom/>
      <diagonal/>
    </border>
    <border>
      <left/>
      <right style="double">
        <color theme="8"/>
      </right>
      <top/>
      <bottom/>
      <diagonal/>
    </border>
    <border>
      <left/>
      <right/>
      <top/>
      <bottom style="double">
        <color theme="8"/>
      </bottom>
      <diagonal/>
    </border>
    <border>
      <left/>
      <right style="double">
        <color theme="8"/>
      </right>
      <top/>
      <bottom style="double">
        <color theme="8"/>
      </bottom>
      <diagonal/>
    </border>
    <border>
      <left style="double">
        <color theme="8"/>
      </left>
      <right style="hair">
        <color theme="8" tint="0.79998168889431442"/>
      </right>
      <top/>
      <bottom style="hair">
        <color theme="8" tint="0.79998168889431442"/>
      </bottom>
      <diagonal/>
    </border>
    <border>
      <left style="double">
        <color theme="8"/>
      </left>
      <right style="hair">
        <color theme="8" tint="0.79998168889431442"/>
      </right>
      <top style="hair">
        <color theme="8" tint="0.79998168889431442"/>
      </top>
      <bottom style="hair">
        <color theme="8" tint="0.79998168889431442"/>
      </bottom>
      <diagonal/>
    </border>
    <border>
      <left style="double">
        <color theme="8"/>
      </left>
      <right style="hair">
        <color theme="8" tint="0.79998168889431442"/>
      </right>
      <top style="hair">
        <color theme="8" tint="0.79998168889431442"/>
      </top>
      <bottom/>
      <diagonal/>
    </border>
    <border>
      <left/>
      <right/>
      <top style="hair">
        <color theme="8" tint="0.79998168889431442"/>
      </top>
      <bottom style="hair">
        <color theme="8" tint="0.79998168889431442"/>
      </bottom>
      <diagonal/>
    </border>
    <border>
      <left/>
      <right/>
      <top/>
      <bottom style="hair">
        <color theme="8" tint="0.79998168889431442"/>
      </bottom>
      <diagonal/>
    </border>
    <border>
      <left style="double">
        <color theme="8"/>
      </left>
      <right/>
      <top/>
      <bottom/>
      <diagonal/>
    </border>
    <border>
      <left style="dotted">
        <color auto="1"/>
      </left>
      <right style="dotted">
        <color auto="1"/>
      </right>
      <top style="double">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double">
        <color auto="1"/>
      </bottom>
      <diagonal/>
    </border>
    <border>
      <left/>
      <right style="hair">
        <color theme="8" tint="0.79998168889431442"/>
      </right>
      <top style="hair">
        <color theme="8" tint="0.79998168889431442"/>
      </top>
      <bottom/>
      <diagonal/>
    </border>
    <border>
      <left style="dotted">
        <color auto="1"/>
      </left>
      <right style="dotted">
        <color auto="1"/>
      </right>
      <top style="dotted">
        <color auto="1"/>
      </top>
      <bottom/>
      <diagonal/>
    </border>
    <border>
      <left style="double">
        <color theme="3"/>
      </left>
      <right/>
      <top/>
      <bottom/>
      <diagonal/>
    </border>
    <border>
      <left style="double">
        <color theme="3"/>
      </left>
      <right style="dotted">
        <color theme="3"/>
      </right>
      <top style="dotted">
        <color theme="3"/>
      </top>
      <bottom style="dotted">
        <color theme="3"/>
      </bottom>
      <diagonal/>
    </border>
    <border>
      <left style="dotted">
        <color theme="3"/>
      </left>
      <right style="dotted">
        <color theme="3"/>
      </right>
      <top style="dotted">
        <color theme="3"/>
      </top>
      <bottom style="dotted">
        <color theme="3"/>
      </bottom>
      <diagonal/>
    </border>
    <border>
      <left style="double">
        <color theme="3"/>
      </left>
      <right style="dotted">
        <color theme="3"/>
      </right>
      <top style="dotted">
        <color theme="3"/>
      </top>
      <bottom style="double">
        <color theme="3"/>
      </bottom>
      <diagonal/>
    </border>
    <border>
      <left/>
      <right style="double">
        <color theme="8"/>
      </right>
      <top/>
      <bottom style="hair">
        <color theme="8" tint="0.79998168889431442"/>
      </bottom>
      <diagonal/>
    </border>
    <border>
      <left style="hair">
        <color theme="8" tint="0.79998168889431442"/>
      </left>
      <right style="medium">
        <color theme="8"/>
      </right>
      <top style="hair">
        <color theme="8" tint="0.79998168889431442"/>
      </top>
      <bottom style="hair">
        <color theme="8" tint="0.79998168889431442"/>
      </bottom>
      <diagonal/>
    </border>
    <border>
      <left style="double">
        <color theme="8"/>
      </left>
      <right style="hair">
        <color theme="8" tint="0.79998168889431442"/>
      </right>
      <top style="hair">
        <color theme="8" tint="0.79998168889431442"/>
      </top>
      <bottom style="medium">
        <color theme="8"/>
      </bottom>
      <diagonal/>
    </border>
    <border>
      <left style="hair">
        <color theme="8" tint="0.79998168889431442"/>
      </left>
      <right style="medium">
        <color theme="8"/>
      </right>
      <top style="hair">
        <color theme="8" tint="0.79998168889431442"/>
      </top>
      <bottom style="medium">
        <color theme="8"/>
      </bottom>
      <diagonal/>
    </border>
    <border>
      <left/>
      <right/>
      <top style="hair">
        <color theme="8" tint="0.79998168889431442"/>
      </top>
      <bottom style="medium">
        <color theme="8"/>
      </bottom>
      <diagonal/>
    </border>
    <border>
      <left style="hair">
        <color theme="8" tint="0.79998168889431442"/>
      </left>
      <right style="medium">
        <color theme="8"/>
      </right>
      <top style="hair">
        <color theme="8" tint="0.79998168889431442"/>
      </top>
      <bottom/>
      <diagonal/>
    </border>
    <border>
      <left style="double">
        <color theme="8"/>
      </left>
      <right style="hair">
        <color theme="8" tint="0.79998168889431442"/>
      </right>
      <top style="medium">
        <color theme="8"/>
      </top>
      <bottom/>
      <diagonal/>
    </border>
    <border>
      <left style="hair">
        <color theme="8" tint="0.79998168889431442"/>
      </left>
      <right style="medium">
        <color theme="8"/>
      </right>
      <top style="medium">
        <color theme="8"/>
      </top>
      <bottom style="hair">
        <color theme="8" tint="0.79998168889431442"/>
      </bottom>
      <diagonal/>
    </border>
    <border>
      <left/>
      <right/>
      <top style="medium">
        <color theme="8"/>
      </top>
      <bottom style="hair">
        <color theme="8" tint="0.79998168889431442"/>
      </bottom>
      <diagonal/>
    </border>
    <border>
      <left/>
      <right/>
      <top style="medium">
        <color theme="8"/>
      </top>
      <bottom/>
      <diagonal/>
    </border>
    <border>
      <left/>
      <right style="medium">
        <color theme="8"/>
      </right>
      <top/>
      <bottom/>
      <diagonal/>
    </border>
    <border>
      <left/>
      <right style="medium">
        <color theme="8"/>
      </right>
      <top style="medium">
        <color theme="8"/>
      </top>
      <bottom/>
      <diagonal/>
    </border>
    <border>
      <left/>
      <right style="medium">
        <color theme="8"/>
      </right>
      <top/>
      <bottom style="medium">
        <color theme="8"/>
      </bottom>
      <diagonal/>
    </border>
    <border>
      <left/>
      <right style="medium">
        <color theme="8"/>
      </right>
      <top style="medium">
        <color theme="8"/>
      </top>
      <bottom style="dashed">
        <color rgb="FFF8E4F6"/>
      </bottom>
      <diagonal/>
    </border>
    <border>
      <left/>
      <right style="medium">
        <color theme="8"/>
      </right>
      <top style="dashed">
        <color rgb="FFF8E4F6"/>
      </top>
      <bottom style="dashed">
        <color rgb="FFF8E4F6"/>
      </bottom>
      <diagonal/>
    </border>
    <border>
      <left/>
      <right style="medium">
        <color theme="8"/>
      </right>
      <top style="dashed">
        <color rgb="FFF8E4F6"/>
      </top>
      <bottom style="medium">
        <color theme="8"/>
      </bottom>
      <diagonal/>
    </border>
    <border>
      <left style="medium">
        <color theme="8"/>
      </left>
      <right/>
      <top style="medium">
        <color theme="8"/>
      </top>
      <bottom style="dashed">
        <color rgb="FFF8E4F6"/>
      </bottom>
      <diagonal/>
    </border>
    <border>
      <left style="medium">
        <color theme="8"/>
      </left>
      <right/>
      <top style="dashed">
        <color rgb="FFF8E4F6"/>
      </top>
      <bottom style="dashed">
        <color rgb="FFF8E4F6"/>
      </bottom>
      <diagonal/>
    </border>
    <border>
      <left style="medium">
        <color theme="8"/>
      </left>
      <right/>
      <top style="dashed">
        <color rgb="FFF8E4F6"/>
      </top>
      <bottom style="medium">
        <color theme="8"/>
      </bottom>
      <diagonal/>
    </border>
    <border>
      <left style="double">
        <color theme="8"/>
      </left>
      <right style="hair">
        <color theme="8" tint="0.79998168889431442"/>
      </right>
      <top style="medium">
        <color theme="8"/>
      </top>
      <bottom style="hair">
        <color theme="8" tint="0.79998168889431442"/>
      </bottom>
      <diagonal/>
    </border>
    <border>
      <left style="double">
        <color theme="8"/>
      </left>
      <right/>
      <top style="medium">
        <color theme="8"/>
      </top>
      <bottom/>
      <diagonal/>
    </border>
    <border>
      <left/>
      <right style="double">
        <color theme="8"/>
      </right>
      <top style="medium">
        <color theme="8"/>
      </top>
      <bottom style="hair">
        <color theme="8" tint="0.79995117038483843"/>
      </bottom>
      <diagonal/>
    </border>
    <border>
      <left/>
      <right style="double">
        <color theme="8"/>
      </right>
      <top style="hair">
        <color theme="8" tint="0.79995117038483843"/>
      </top>
      <bottom style="hair">
        <color theme="8" tint="0.79995117038483843"/>
      </bottom>
      <diagonal/>
    </border>
    <border>
      <left/>
      <right style="double">
        <color theme="8"/>
      </right>
      <top style="hair">
        <color theme="8" tint="0.79995117038483843"/>
      </top>
      <bottom style="medium">
        <color theme="8"/>
      </bottom>
      <diagonal/>
    </border>
    <border>
      <left style="double">
        <color theme="8"/>
      </left>
      <right/>
      <top/>
      <bottom style="double">
        <color theme="8"/>
      </bottom>
      <diagonal/>
    </border>
    <border>
      <left/>
      <right style="medium">
        <color theme="8"/>
      </right>
      <top/>
      <bottom style="double">
        <color theme="8"/>
      </bottom>
      <diagonal/>
    </border>
    <border>
      <left style="double">
        <color theme="3"/>
      </left>
      <right/>
      <top style="double">
        <color theme="3"/>
      </top>
      <bottom/>
      <diagonal/>
    </border>
    <border>
      <left/>
      <right/>
      <top style="double">
        <color theme="3"/>
      </top>
      <bottom/>
      <diagonal/>
    </border>
    <border>
      <left/>
      <right style="double">
        <color theme="3"/>
      </right>
      <top style="double">
        <color theme="3"/>
      </top>
      <bottom/>
      <diagonal/>
    </border>
    <border>
      <left style="double">
        <color theme="3"/>
      </left>
      <right style="dotted">
        <color theme="3"/>
      </right>
      <top style="dotted">
        <color theme="3"/>
      </top>
      <bottom/>
      <diagonal/>
    </border>
    <border>
      <left style="double">
        <color theme="3"/>
      </left>
      <right style="dotted">
        <color theme="3"/>
      </right>
      <top/>
      <bottom/>
      <diagonal/>
    </border>
    <border>
      <left/>
      <right style="double">
        <color theme="3"/>
      </right>
      <top/>
      <bottom/>
      <diagonal/>
    </border>
    <border>
      <left style="dotted">
        <color theme="3"/>
      </left>
      <right/>
      <top style="dotted">
        <color theme="3"/>
      </top>
      <bottom style="double">
        <color theme="3"/>
      </bottom>
      <diagonal/>
    </border>
    <border>
      <left style="dotted">
        <color theme="3"/>
      </left>
      <right/>
      <top style="dotted">
        <color theme="3"/>
      </top>
      <bottom style="dotted">
        <color theme="3"/>
      </bottom>
      <diagonal/>
    </border>
    <border>
      <left style="double">
        <color theme="3"/>
      </left>
      <right style="dotted">
        <color theme="3"/>
      </right>
      <top/>
      <bottom style="dotted">
        <color theme="3"/>
      </bottom>
      <diagonal/>
    </border>
    <border>
      <left/>
      <right style="double">
        <color theme="3"/>
      </right>
      <top style="dotted">
        <color theme="3"/>
      </top>
      <bottom style="dotted">
        <color theme="3"/>
      </bottom>
      <diagonal/>
    </border>
    <border>
      <left style="double">
        <color theme="3"/>
      </left>
      <right style="dotted">
        <color theme="3"/>
      </right>
      <top style="medium">
        <color theme="3"/>
      </top>
      <bottom style="dotted">
        <color theme="3"/>
      </bottom>
      <diagonal/>
    </border>
    <border>
      <left style="dotted">
        <color theme="3"/>
      </left>
      <right/>
      <top style="medium">
        <color theme="3"/>
      </top>
      <bottom style="dotted">
        <color theme="3"/>
      </bottom>
      <diagonal/>
    </border>
    <border>
      <left/>
      <right style="double">
        <color theme="3"/>
      </right>
      <top style="medium">
        <color theme="3"/>
      </top>
      <bottom style="dotted">
        <color theme="3"/>
      </bottom>
      <diagonal/>
    </border>
    <border>
      <left style="double">
        <color theme="3"/>
      </left>
      <right style="dotted">
        <color theme="3"/>
      </right>
      <top style="dotted">
        <color theme="3"/>
      </top>
      <bottom style="medium">
        <color theme="3"/>
      </bottom>
      <diagonal/>
    </border>
    <border>
      <left style="dotted">
        <color theme="3"/>
      </left>
      <right style="dotted">
        <color theme="3"/>
      </right>
      <top style="dotted">
        <color theme="3"/>
      </top>
      <bottom style="medium">
        <color theme="3"/>
      </bottom>
      <diagonal/>
    </border>
    <border>
      <left/>
      <right style="double">
        <color theme="3"/>
      </right>
      <top style="dotted">
        <color theme="3"/>
      </top>
      <bottom style="medium">
        <color theme="3"/>
      </bottom>
      <diagonal/>
    </border>
    <border>
      <left style="double">
        <color theme="3"/>
      </left>
      <right/>
      <top style="medium">
        <color theme="3"/>
      </top>
      <bottom style="medium">
        <color theme="3"/>
      </bottom>
      <diagonal/>
    </border>
    <border>
      <left/>
      <right/>
      <top style="medium">
        <color theme="3"/>
      </top>
      <bottom style="medium">
        <color theme="3"/>
      </bottom>
      <diagonal/>
    </border>
    <border>
      <left/>
      <right style="double">
        <color theme="3"/>
      </right>
      <top style="medium">
        <color theme="3"/>
      </top>
      <bottom style="medium">
        <color theme="3"/>
      </bottom>
      <diagonal/>
    </border>
    <border>
      <left/>
      <right style="double">
        <color theme="3"/>
      </right>
      <top style="dotted">
        <color theme="3"/>
      </top>
      <bottom style="double">
        <color theme="3"/>
      </bottom>
      <diagonal/>
    </border>
    <border>
      <left style="dotted">
        <color theme="3"/>
      </left>
      <right/>
      <top style="dotted">
        <color theme="3"/>
      </top>
      <bottom style="medium">
        <color theme="3"/>
      </bottom>
      <diagonal/>
    </border>
    <border>
      <left style="double">
        <color theme="5" tint="-0.499984740745262"/>
      </left>
      <right/>
      <top style="double">
        <color theme="5" tint="-0.499984740745262"/>
      </top>
      <bottom style="double">
        <color auto="1"/>
      </bottom>
      <diagonal/>
    </border>
    <border>
      <left/>
      <right/>
      <top style="double">
        <color theme="5" tint="-0.499984740745262"/>
      </top>
      <bottom style="double">
        <color auto="1"/>
      </bottom>
      <diagonal/>
    </border>
    <border>
      <left/>
      <right style="double">
        <color theme="5" tint="-0.499984740745262"/>
      </right>
      <top style="double">
        <color theme="5" tint="-0.499984740745262"/>
      </top>
      <bottom style="double">
        <color auto="1"/>
      </bottom>
      <diagonal/>
    </border>
    <border>
      <left style="double">
        <color theme="5" tint="-0.499984740745262"/>
      </left>
      <right style="dotted">
        <color auto="1"/>
      </right>
      <top style="double">
        <color auto="1"/>
      </top>
      <bottom style="dotted">
        <color auto="1"/>
      </bottom>
      <diagonal/>
    </border>
    <border>
      <left style="dotted">
        <color auto="1"/>
      </left>
      <right style="double">
        <color theme="5" tint="-0.499984740745262"/>
      </right>
      <top style="double">
        <color auto="1"/>
      </top>
      <bottom style="dotted">
        <color auto="1"/>
      </bottom>
      <diagonal/>
    </border>
    <border>
      <left style="double">
        <color theme="5" tint="-0.499984740745262"/>
      </left>
      <right style="dotted">
        <color auto="1"/>
      </right>
      <top style="dotted">
        <color auto="1"/>
      </top>
      <bottom style="dotted">
        <color auto="1"/>
      </bottom>
      <diagonal/>
    </border>
    <border>
      <left style="dotted">
        <color auto="1"/>
      </left>
      <right style="double">
        <color theme="5" tint="-0.499984740745262"/>
      </right>
      <top style="dotted">
        <color auto="1"/>
      </top>
      <bottom style="dotted">
        <color auto="1"/>
      </bottom>
      <diagonal/>
    </border>
    <border>
      <left style="double">
        <color theme="5" tint="-0.499984740745262"/>
      </left>
      <right style="dotted">
        <color auto="1"/>
      </right>
      <top style="dotted">
        <color auto="1"/>
      </top>
      <bottom/>
      <diagonal/>
    </border>
    <border>
      <left style="double">
        <color theme="5" tint="-0.499984740745262"/>
      </left>
      <right style="dotted">
        <color auto="1"/>
      </right>
      <top style="dotted">
        <color auto="1"/>
      </top>
      <bottom style="double">
        <color auto="1"/>
      </bottom>
      <diagonal/>
    </border>
    <border>
      <left style="dotted">
        <color auto="1"/>
      </left>
      <right style="double">
        <color theme="5" tint="-0.499984740745262"/>
      </right>
      <top style="dotted">
        <color auto="1"/>
      </top>
      <bottom style="double">
        <color auto="1"/>
      </bottom>
      <diagonal/>
    </border>
    <border>
      <left style="double">
        <color theme="5" tint="-0.499984740745262"/>
      </left>
      <right/>
      <top/>
      <bottom/>
      <diagonal/>
    </border>
    <border>
      <left/>
      <right style="double">
        <color theme="5" tint="-0.499984740745262"/>
      </right>
      <top/>
      <bottom/>
      <diagonal/>
    </border>
    <border>
      <left style="double">
        <color theme="5" tint="-0.499984740745262"/>
      </left>
      <right/>
      <top/>
      <bottom style="double">
        <color theme="5" tint="-0.499984740745262"/>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double">
        <color theme="5" tint="-0.499984740745262"/>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double">
        <color theme="5" tint="-0.499984740745262"/>
      </right>
      <top style="hair">
        <color auto="1"/>
      </top>
      <bottom style="hair">
        <color auto="1"/>
      </bottom>
      <diagonal/>
    </border>
    <border>
      <left/>
      <right style="hair">
        <color auto="1"/>
      </right>
      <top style="hair">
        <color auto="1"/>
      </top>
      <bottom style="double">
        <color theme="5" tint="-0.499984740745262"/>
      </bottom>
      <diagonal/>
    </border>
    <border>
      <left style="hair">
        <color auto="1"/>
      </left>
      <right style="hair">
        <color auto="1"/>
      </right>
      <top style="hair">
        <color auto="1"/>
      </top>
      <bottom style="double">
        <color theme="5" tint="-0.499984740745262"/>
      </bottom>
      <diagonal/>
    </border>
    <border>
      <left style="hair">
        <color auto="1"/>
      </left>
      <right style="double">
        <color theme="5" tint="-0.499984740745262"/>
      </right>
      <top style="hair">
        <color auto="1"/>
      </top>
      <bottom style="double">
        <color theme="5" tint="-0.499984740745262"/>
      </bottom>
      <diagonal/>
    </border>
    <border>
      <left style="double">
        <color theme="5" tint="-0.499984740745262"/>
      </left>
      <right/>
      <top style="double">
        <color theme="5" tint="-0.499984740745262"/>
      </top>
      <bottom style="double">
        <color theme="5" tint="-0.499984740745262"/>
      </bottom>
      <diagonal/>
    </border>
    <border>
      <left/>
      <right style="hair">
        <color auto="1"/>
      </right>
      <top style="double">
        <color theme="5" tint="-0.499984740745262"/>
      </top>
      <bottom style="double">
        <color theme="5" tint="-0.499984740745262"/>
      </bottom>
      <diagonal/>
    </border>
    <border>
      <left style="hair">
        <color auto="1"/>
      </left>
      <right style="hair">
        <color auto="1"/>
      </right>
      <top style="double">
        <color theme="5" tint="-0.499984740745262"/>
      </top>
      <bottom style="double">
        <color theme="5" tint="-0.499984740745262"/>
      </bottom>
      <diagonal/>
    </border>
    <border>
      <left style="hair">
        <color auto="1"/>
      </left>
      <right style="double">
        <color theme="5" tint="-0.499984740745262"/>
      </right>
      <top style="double">
        <color theme="5" tint="-0.499984740745262"/>
      </top>
      <bottom style="double">
        <color theme="5" tint="-0.499984740745262"/>
      </bottom>
      <diagonal/>
    </border>
  </borders>
  <cellStyleXfs count="1">
    <xf numFmtId="0" fontId="0" fillId="0" borderId="0"/>
  </cellStyleXfs>
  <cellXfs count="132">
    <xf numFmtId="0" fontId="0" fillId="0" borderId="0" xfId="0"/>
    <xf numFmtId="0" fontId="0" fillId="2" borderId="0" xfId="0" applyFill="1"/>
    <xf numFmtId="0" fontId="1" fillId="3" borderId="8" xfId="0" applyFont="1" applyFill="1" applyBorder="1"/>
    <xf numFmtId="0" fontId="0" fillId="0" borderId="0" xfId="0" applyAlignment="1">
      <alignment horizontal="center"/>
    </xf>
    <xf numFmtId="0" fontId="0" fillId="3" borderId="10" xfId="0" applyFill="1" applyBorder="1"/>
    <xf numFmtId="0" fontId="1" fillId="3" borderId="0" xfId="0" applyFont="1" applyFill="1" applyAlignment="1">
      <alignment horizontal="center"/>
    </xf>
    <xf numFmtId="0" fontId="0" fillId="0" borderId="23" xfId="0" applyBorder="1" applyAlignment="1">
      <alignment horizontal="center" vertical="center" wrapText="1"/>
    </xf>
    <xf numFmtId="0" fontId="0" fillId="3" borderId="11" xfId="0" applyFill="1" applyBorder="1"/>
    <xf numFmtId="0" fontId="1" fillId="3" borderId="24" xfId="0" applyFont="1" applyFill="1" applyBorder="1"/>
    <xf numFmtId="0" fontId="0" fillId="0" borderId="25" xfId="0" applyBorder="1" applyAlignment="1">
      <alignment horizontal="center" vertical="center" wrapText="1"/>
    </xf>
    <xf numFmtId="0" fontId="0" fillId="3" borderId="26" xfId="0" applyFill="1" applyBorder="1"/>
    <xf numFmtId="0" fontId="1" fillId="3" borderId="9" xfId="0" applyFont="1" applyFill="1" applyBorder="1" applyAlignment="1">
      <alignment horizontal="center"/>
    </xf>
    <xf numFmtId="0" fontId="1" fillId="3" borderId="27" xfId="0" applyFont="1" applyFill="1" applyBorder="1" applyAlignment="1">
      <alignment horizontal="center"/>
    </xf>
    <xf numFmtId="0" fontId="1" fillId="3" borderId="16" xfId="0" applyFont="1" applyFill="1" applyBorder="1" applyAlignment="1">
      <alignment horizontal="center"/>
    </xf>
    <xf numFmtId="0" fontId="0" fillId="0" borderId="29" xfId="0" applyBorder="1" applyAlignment="1">
      <alignment horizontal="center" vertical="center" wrapText="1"/>
    </xf>
    <xf numFmtId="0" fontId="0" fillId="3" borderId="30" xfId="0" applyFill="1" applyBorder="1"/>
    <xf numFmtId="0" fontId="1" fillId="3" borderId="32" xfId="0" applyFont="1" applyFill="1" applyBorder="1" applyAlignment="1">
      <alignment horizontal="center"/>
    </xf>
    <xf numFmtId="0" fontId="0" fillId="3" borderId="33" xfId="0" applyFill="1" applyBorder="1" applyAlignment="1">
      <alignment horizontal="center" vertical="center" wrapText="1"/>
    </xf>
    <xf numFmtId="0" fontId="0" fillId="3" borderId="34" xfId="0" applyFill="1" applyBorder="1" applyAlignment="1">
      <alignment horizontal="center" vertical="center" wrapText="1"/>
    </xf>
    <xf numFmtId="0" fontId="0" fillId="3" borderId="35"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37" xfId="0" applyFill="1" applyBorder="1" applyAlignment="1">
      <alignment horizontal="center" vertical="center" wrapText="1"/>
    </xf>
    <xf numFmtId="0" fontId="0" fillId="7" borderId="38" xfId="0" applyFill="1" applyBorder="1" applyAlignment="1">
      <alignment horizontal="center" vertical="center" wrapText="1"/>
    </xf>
    <xf numFmtId="0" fontId="0" fillId="7" borderId="39" xfId="0" applyFill="1" applyBorder="1" applyAlignment="1">
      <alignment horizontal="center" vertical="center" wrapText="1"/>
    </xf>
    <xf numFmtId="0" fontId="0" fillId="7" borderId="40" xfId="0" applyFill="1" applyBorder="1" applyAlignment="1">
      <alignment horizontal="center" vertical="center" wrapText="1"/>
    </xf>
    <xf numFmtId="0" fontId="1" fillId="3" borderId="41" xfId="0" applyFont="1" applyFill="1" applyBorder="1"/>
    <xf numFmtId="0" fontId="1" fillId="3" borderId="4" xfId="0" applyFont="1" applyFill="1" applyBorder="1" applyAlignment="1">
      <alignment horizontal="center"/>
    </xf>
    <xf numFmtId="44" fontId="0" fillId="3" borderId="43" xfId="0" applyNumberFormat="1" applyFill="1" applyBorder="1"/>
    <xf numFmtId="44" fontId="0" fillId="3" borderId="44" xfId="0" applyNumberFormat="1" applyFill="1" applyBorder="1"/>
    <xf numFmtId="44" fontId="0" fillId="3" borderId="45" xfId="0" applyNumberFormat="1" applyFill="1" applyBorder="1"/>
    <xf numFmtId="44" fontId="0" fillId="3" borderId="22" xfId="0" applyNumberFormat="1" applyFill="1" applyBorder="1"/>
    <xf numFmtId="6" fontId="0" fillId="3" borderId="22" xfId="0" applyNumberFormat="1" applyFill="1" applyBorder="1"/>
    <xf numFmtId="0" fontId="0" fillId="3" borderId="5" xfId="0" applyFill="1" applyBorder="1"/>
    <xf numFmtId="6" fontId="0" fillId="3" borderId="6" xfId="0" applyNumberFormat="1" applyFill="1" applyBorder="1"/>
    <xf numFmtId="9" fontId="0" fillId="0" borderId="20" xfId="0" applyNumberFormat="1" applyBorder="1"/>
    <xf numFmtId="165" fontId="0" fillId="3" borderId="57" xfId="0" applyNumberFormat="1" applyFill="1" applyBorder="1"/>
    <xf numFmtId="0" fontId="0" fillId="6" borderId="56" xfId="0" applyFill="1" applyBorder="1"/>
    <xf numFmtId="0" fontId="0" fillId="6" borderId="52" xfId="0" applyFill="1" applyBorder="1" applyAlignment="1">
      <alignment horizontal="right"/>
    </xf>
    <xf numFmtId="0" fontId="0" fillId="6" borderId="19" xfId="0" applyFill="1" applyBorder="1"/>
    <xf numFmtId="0" fontId="0" fillId="6" borderId="51" xfId="0" applyFill="1" applyBorder="1"/>
    <xf numFmtId="0" fontId="0" fillId="6" borderId="21" xfId="0" applyFill="1" applyBorder="1"/>
    <xf numFmtId="0" fontId="0" fillId="6" borderId="58" xfId="0" applyFill="1" applyBorder="1"/>
    <xf numFmtId="0" fontId="0" fillId="6" borderId="61" xfId="0" applyFill="1" applyBorder="1" applyAlignment="1">
      <alignment horizontal="right"/>
    </xf>
    <xf numFmtId="9" fontId="0" fillId="0" borderId="62" xfId="0" applyNumberFormat="1" applyBorder="1"/>
    <xf numFmtId="165" fontId="0" fillId="3" borderId="63" xfId="0" applyNumberFormat="1" applyFill="1" applyBorder="1"/>
    <xf numFmtId="44" fontId="0" fillId="0" borderId="0" xfId="0" applyNumberFormat="1"/>
    <xf numFmtId="0" fontId="0" fillId="6" borderId="61" xfId="0" applyFill="1" applyBorder="1"/>
    <xf numFmtId="0" fontId="1" fillId="9" borderId="13" xfId="0" applyFont="1" applyFill="1" applyBorder="1"/>
    <xf numFmtId="0" fontId="0" fillId="10" borderId="14" xfId="0" applyFill="1" applyBorder="1"/>
    <xf numFmtId="0" fontId="0" fillId="10" borderId="17" xfId="0" applyFill="1" applyBorder="1"/>
    <xf numFmtId="0" fontId="0" fillId="10" borderId="15" xfId="0" applyFill="1" applyBorder="1"/>
    <xf numFmtId="0" fontId="0" fillId="10" borderId="85" xfId="0" applyFill="1" applyBorder="1"/>
    <xf numFmtId="0" fontId="0" fillId="10" borderId="82" xfId="0" applyFill="1" applyBorder="1"/>
    <xf numFmtId="0" fontId="0" fillId="9" borderId="92" xfId="0" applyFill="1" applyBorder="1"/>
    <xf numFmtId="0" fontId="1" fillId="10" borderId="88" xfId="0" applyFont="1" applyFill="1" applyBorder="1"/>
    <xf numFmtId="0" fontId="0" fillId="0" borderId="0" xfId="0" applyAlignment="1">
      <alignment wrapText="1"/>
    </xf>
    <xf numFmtId="0" fontId="0" fillId="0" borderId="79" xfId="0" applyBorder="1" applyAlignment="1">
      <alignment wrapText="1"/>
    </xf>
    <xf numFmtId="0" fontId="0" fillId="9" borderId="91" xfId="0" applyFill="1" applyBorder="1" applyAlignment="1">
      <alignment wrapText="1"/>
    </xf>
    <xf numFmtId="0" fontId="0" fillId="0" borderId="0" xfId="0" applyAlignment="1">
      <alignment horizontal="center" wrapText="1"/>
    </xf>
    <xf numFmtId="0" fontId="1" fillId="9" borderId="13" xfId="0" applyFont="1" applyFill="1" applyBorder="1" applyAlignment="1">
      <alignment horizontal="center" wrapText="1"/>
    </xf>
    <xf numFmtId="0" fontId="1" fillId="9" borderId="73" xfId="0" applyFont="1" applyFill="1" applyBorder="1" applyAlignment="1">
      <alignment horizontal="center" wrapText="1"/>
    </xf>
    <xf numFmtId="0" fontId="0" fillId="0" borderId="14" xfId="0" applyBorder="1" applyAlignment="1">
      <alignment horizontal="center" wrapText="1"/>
    </xf>
    <xf numFmtId="0" fontId="0" fillId="0" borderId="75" xfId="0" applyBorder="1" applyAlignment="1">
      <alignment horizontal="center" wrapText="1"/>
    </xf>
    <xf numFmtId="9" fontId="0" fillId="0" borderId="14" xfId="0" applyNumberFormat="1" applyBorder="1" applyAlignment="1">
      <alignment horizontal="center" vertical="center" wrapText="1"/>
    </xf>
    <xf numFmtId="9" fontId="0" fillId="0" borderId="75" xfId="0" applyNumberFormat="1" applyBorder="1" applyAlignment="1">
      <alignment horizontal="center" vertical="center" wrapText="1"/>
    </xf>
    <xf numFmtId="2" fontId="1" fillId="10" borderId="15" xfId="0" applyNumberFormat="1" applyFont="1" applyFill="1" applyBorder="1" applyAlignment="1">
      <alignment horizontal="center" wrapText="1"/>
    </xf>
    <xf numFmtId="2" fontId="1" fillId="10" borderId="78" xfId="0" applyNumberFormat="1" applyFont="1" applyFill="1" applyBorder="1" applyAlignment="1">
      <alignment horizontal="center" wrapText="1"/>
    </xf>
    <xf numFmtId="0" fontId="0" fillId="0" borderId="80" xfId="0" applyBorder="1" applyAlignment="1">
      <alignment wrapText="1"/>
    </xf>
    <xf numFmtId="0" fontId="0" fillId="0" borderId="80" xfId="0" applyBorder="1" applyAlignment="1">
      <alignment horizontal="center" wrapText="1"/>
    </xf>
    <xf numFmtId="0" fontId="1" fillId="9" borderId="93" xfId="0" applyFont="1" applyFill="1" applyBorder="1" applyAlignment="1">
      <alignment horizontal="center" wrapText="1"/>
    </xf>
    <xf numFmtId="0" fontId="1" fillId="9" borderId="93" xfId="0" applyFont="1" applyFill="1" applyBorder="1" applyAlignment="1">
      <alignment wrapText="1"/>
    </xf>
    <xf numFmtId="0" fontId="1" fillId="9" borderId="94" xfId="0" applyFont="1" applyFill="1" applyBorder="1" applyAlignment="1">
      <alignment wrapText="1"/>
    </xf>
    <xf numFmtId="166" fontId="0" fillId="10" borderId="83" xfId="0" applyNumberFormat="1" applyFill="1" applyBorder="1" applyAlignment="1">
      <alignment horizontal="center" wrapText="1"/>
    </xf>
    <xf numFmtId="166" fontId="0" fillId="10" borderId="84" xfId="0" applyNumberFormat="1" applyFill="1" applyBorder="1" applyAlignment="1">
      <alignment horizontal="center" wrapText="1"/>
    </xf>
    <xf numFmtId="166" fontId="0" fillId="10" borderId="86" xfId="0" applyNumberFormat="1" applyFill="1" applyBorder="1" applyAlignment="1">
      <alignment horizontal="center" wrapText="1"/>
    </xf>
    <xf numFmtId="166" fontId="0" fillId="10" borderId="87" xfId="0" applyNumberFormat="1" applyFill="1" applyBorder="1" applyAlignment="1">
      <alignment horizontal="center" wrapText="1"/>
    </xf>
    <xf numFmtId="2" fontId="1" fillId="10" borderId="89" xfId="0" applyNumberFormat="1" applyFont="1" applyFill="1" applyBorder="1" applyAlignment="1">
      <alignment horizontal="center" wrapText="1"/>
    </xf>
    <xf numFmtId="2" fontId="1" fillId="10" borderId="90" xfId="0" applyNumberFormat="1" applyFont="1" applyFill="1" applyBorder="1" applyAlignment="1">
      <alignment horizontal="center" wrapText="1"/>
    </xf>
    <xf numFmtId="0" fontId="1" fillId="3" borderId="42" xfId="0" applyFont="1" applyFill="1" applyBorder="1" applyAlignment="1">
      <alignment horizontal="right"/>
    </xf>
    <xf numFmtId="0" fontId="1" fillId="3" borderId="31" xfId="0" applyFont="1" applyFill="1" applyBorder="1" applyAlignment="1">
      <alignment horizontal="right"/>
    </xf>
    <xf numFmtId="0" fontId="1" fillId="3" borderId="33" xfId="0" applyFont="1" applyFill="1" applyBorder="1" applyAlignment="1">
      <alignment horizontal="right"/>
    </xf>
    <xf numFmtId="0" fontId="1" fillId="3" borderId="12" xfId="0" quotePrefix="1" applyFont="1" applyFill="1" applyBorder="1" applyAlignment="1">
      <alignment horizontal="right"/>
    </xf>
    <xf numFmtId="0" fontId="1" fillId="3" borderId="0" xfId="0" applyFont="1" applyFill="1" applyAlignment="1">
      <alignment horizontal="right"/>
    </xf>
    <xf numFmtId="0" fontId="1" fillId="3" borderId="32" xfId="0" applyFont="1" applyFill="1" applyBorder="1" applyAlignment="1">
      <alignment horizontal="right"/>
    </xf>
    <xf numFmtId="0" fontId="1" fillId="3" borderId="46" xfId="0" quotePrefix="1" applyFont="1" applyFill="1" applyBorder="1" applyAlignment="1">
      <alignment horizontal="right"/>
    </xf>
    <xf numFmtId="0" fontId="1" fillId="3" borderId="5" xfId="0" applyFont="1" applyFill="1" applyBorder="1" applyAlignment="1">
      <alignment horizontal="right"/>
    </xf>
    <xf numFmtId="0" fontId="1" fillId="3" borderId="47" xfId="0" applyFont="1" applyFill="1" applyBorder="1" applyAlignment="1">
      <alignment horizontal="right"/>
    </xf>
    <xf numFmtId="0" fontId="0" fillId="3" borderId="28" xfId="0" applyFill="1" applyBorder="1" applyAlignment="1">
      <alignment horizontal="center" vertical="center" wrapText="1"/>
    </xf>
    <xf numFmtId="0" fontId="0" fillId="3" borderId="7" xfId="0" applyFill="1" applyBorder="1" applyAlignment="1">
      <alignment horizontal="center" vertical="center" wrapText="1"/>
    </xf>
    <xf numFmtId="0" fontId="3" fillId="5" borderId="1" xfId="0" applyFont="1" applyFill="1" applyBorder="1" applyAlignment="1">
      <alignment horizontal="center"/>
    </xf>
    <xf numFmtId="0" fontId="3" fillId="5" borderId="2" xfId="0" applyFont="1" applyFill="1" applyBorder="1" applyAlignment="1">
      <alignment horizontal="center"/>
    </xf>
    <xf numFmtId="0" fontId="3" fillId="5" borderId="3" xfId="0" applyFont="1" applyFill="1" applyBorder="1" applyAlignment="1">
      <alignment horizontal="center"/>
    </xf>
    <xf numFmtId="164" fontId="0" fillId="0" borderId="55" xfId="0" applyNumberFormat="1" applyBorder="1" applyAlignment="1">
      <alignment horizontal="center"/>
    </xf>
    <xf numFmtId="164" fontId="0" fillId="0" borderId="57" xfId="0" applyNumberFormat="1" applyBorder="1" applyAlignment="1">
      <alignment horizontal="center"/>
    </xf>
    <xf numFmtId="164" fontId="0" fillId="0" borderId="54" xfId="0" applyNumberFormat="1" applyBorder="1" applyAlignment="1">
      <alignment horizontal="center"/>
    </xf>
    <xf numFmtId="164" fontId="0" fillId="0" borderId="67" xfId="0" applyNumberFormat="1" applyBorder="1" applyAlignment="1">
      <alignment horizontal="center"/>
    </xf>
    <xf numFmtId="0" fontId="0" fillId="3" borderId="64" xfId="0" applyFill="1" applyBorder="1" applyAlignment="1">
      <alignment horizontal="center"/>
    </xf>
    <xf numFmtId="0" fontId="0" fillId="3" borderId="65" xfId="0" applyFill="1" applyBorder="1" applyAlignment="1">
      <alignment horizontal="center"/>
    </xf>
    <xf numFmtId="0" fontId="0" fillId="3" borderId="66" xfId="0" applyFill="1" applyBorder="1" applyAlignment="1">
      <alignment horizontal="center"/>
    </xf>
    <xf numFmtId="0" fontId="0" fillId="0" borderId="55" xfId="0" applyBorder="1" applyAlignment="1">
      <alignment horizontal="center"/>
    </xf>
    <xf numFmtId="0" fontId="0" fillId="0" borderId="57" xfId="0" applyBorder="1" applyAlignment="1">
      <alignment horizontal="center"/>
    </xf>
    <xf numFmtId="0" fontId="1" fillId="6" borderId="55" xfId="0" applyFont="1" applyFill="1" applyBorder="1" applyAlignment="1">
      <alignment horizontal="center"/>
    </xf>
    <xf numFmtId="0" fontId="1" fillId="6" borderId="57" xfId="0" applyFont="1" applyFill="1" applyBorder="1" applyAlignment="1">
      <alignment horizontal="center"/>
    </xf>
    <xf numFmtId="9" fontId="0" fillId="0" borderId="68" xfId="0" applyNumberFormat="1" applyBorder="1" applyAlignment="1">
      <alignment horizontal="center"/>
    </xf>
    <xf numFmtId="9" fontId="0" fillId="0" borderId="63" xfId="0" applyNumberFormat="1" applyBorder="1" applyAlignment="1">
      <alignment horizontal="center"/>
    </xf>
    <xf numFmtId="164" fontId="0" fillId="0" borderId="59" xfId="0" applyNumberFormat="1" applyBorder="1" applyAlignment="1">
      <alignment horizontal="center"/>
    </xf>
    <xf numFmtId="164" fontId="0" fillId="0" borderId="60" xfId="0" applyNumberFormat="1" applyBorder="1" applyAlignment="1">
      <alignment horizontal="center"/>
    </xf>
    <xf numFmtId="0" fontId="2" fillId="4" borderId="48" xfId="0" applyFont="1" applyFill="1" applyBorder="1" applyAlignment="1">
      <alignment horizontal="center"/>
    </xf>
    <xf numFmtId="0" fontId="2" fillId="4" borderId="49" xfId="0" applyFont="1" applyFill="1" applyBorder="1" applyAlignment="1">
      <alignment horizontal="center"/>
    </xf>
    <xf numFmtId="0" fontId="2" fillId="4" borderId="50" xfId="0" applyFont="1" applyFill="1" applyBorder="1" applyAlignment="1">
      <alignment horizontal="center"/>
    </xf>
    <xf numFmtId="0" fontId="0" fillId="3" borderId="18" xfId="0" applyFill="1" applyBorder="1" applyAlignment="1">
      <alignment horizontal="center"/>
    </xf>
    <xf numFmtId="0" fontId="0" fillId="3" borderId="0" xfId="0" applyFill="1" applyAlignment="1">
      <alignment horizontal="center"/>
    </xf>
    <xf numFmtId="0" fontId="0" fillId="3" borderId="53" xfId="0" applyFill="1" applyBorder="1" applyAlignment="1">
      <alignment horizontal="center"/>
    </xf>
    <xf numFmtId="165" fontId="0" fillId="0" borderId="59" xfId="0" applyNumberFormat="1" applyBorder="1" applyAlignment="1">
      <alignment horizontal="center"/>
    </xf>
    <xf numFmtId="165" fontId="0" fillId="0" borderId="60" xfId="0" applyNumberFormat="1"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0" fontId="1" fillId="9" borderId="79" xfId="0" applyFont="1" applyFill="1" applyBorder="1" applyAlignment="1">
      <alignment horizontal="center" vertical="center" wrapText="1"/>
    </xf>
    <xf numFmtId="0" fontId="1" fillId="9" borderId="81" xfId="0" applyFont="1" applyFill="1" applyBorder="1" applyAlignment="1">
      <alignment horizontal="center" vertical="center" wrapText="1"/>
    </xf>
    <xf numFmtId="0" fontId="5" fillId="8" borderId="69" xfId="0" applyFont="1" applyFill="1" applyBorder="1" applyAlignment="1">
      <alignment horizontal="center"/>
    </xf>
    <xf numFmtId="0" fontId="5" fillId="8" borderId="70" xfId="0" applyFont="1" applyFill="1" applyBorder="1" applyAlignment="1">
      <alignment horizontal="center"/>
    </xf>
    <xf numFmtId="0" fontId="5" fillId="8" borderId="71" xfId="0" applyFont="1" applyFill="1" applyBorder="1" applyAlignment="1">
      <alignment horizontal="center"/>
    </xf>
    <xf numFmtId="0" fontId="0" fillId="7" borderId="85" xfId="0" applyFill="1" applyBorder="1" applyAlignment="1">
      <alignment horizontal="center"/>
    </xf>
    <xf numFmtId="0" fontId="0" fillId="7" borderId="86" xfId="0" applyFill="1" applyBorder="1" applyAlignment="1">
      <alignment horizontal="center"/>
    </xf>
    <xf numFmtId="0" fontId="0" fillId="7" borderId="87" xfId="0" applyFill="1" applyBorder="1" applyAlignment="1">
      <alignment horizontal="center"/>
    </xf>
    <xf numFmtId="0" fontId="1" fillId="9" borderId="72" xfId="0" applyFont="1" applyFill="1" applyBorder="1" applyAlignment="1">
      <alignment horizontal="center" vertical="center" wrapText="1"/>
    </xf>
    <xf numFmtId="0" fontId="1" fillId="9" borderId="74" xfId="0" applyFont="1" applyFill="1" applyBorder="1" applyAlignment="1">
      <alignment horizontal="center" vertical="center" wrapText="1"/>
    </xf>
    <xf numFmtId="0" fontId="1" fillId="9" borderId="76" xfId="0" applyFont="1" applyFill="1" applyBorder="1" applyAlignment="1">
      <alignment horizontal="center" vertical="center" wrapText="1"/>
    </xf>
    <xf numFmtId="0" fontId="1" fillId="9" borderId="77" xfId="0" applyFont="1" applyFill="1" applyBorder="1" applyAlignment="1">
      <alignment horizontal="center" vertical="center" wrapText="1"/>
    </xf>
    <xf numFmtId="0" fontId="1" fillId="0" borderId="0" xfId="0" applyFont="1"/>
    <xf numFmtId="0" fontId="6" fillId="0" borderId="0" xfId="0" applyFont="1"/>
    <xf numFmtId="0" fontId="7" fillId="0" borderId="0" xfId="0" applyFont="1" applyAlignment="1">
      <alignment horizontal="left" vertical="center"/>
    </xf>
  </cellXfs>
  <cellStyles count="1">
    <cellStyle name="Normal" xfId="0" builtinId="0"/>
  </cellStyles>
  <dxfs count="6">
    <dxf>
      <font>
        <color rgb="FF006100"/>
      </font>
      <fill>
        <patternFill>
          <bgColor rgb="FFC6EFCE"/>
        </patternFill>
      </fill>
    </dxf>
    <dxf>
      <font>
        <color rgb="FFFF0000"/>
      </font>
      <fill>
        <patternFill>
          <bgColor theme="5" tint="0.39994506668294322"/>
        </patternFill>
      </fill>
    </dxf>
    <dxf>
      <font>
        <color rgb="FF006100"/>
      </font>
      <fill>
        <patternFill>
          <bgColor rgb="FFC6EFCE"/>
        </patternFill>
      </fill>
    </dxf>
    <dxf>
      <font>
        <color rgb="FFFF0000"/>
      </font>
      <fill>
        <patternFill>
          <bgColor theme="5" tint="0.59996337778862885"/>
        </patternFill>
      </fill>
    </dxf>
    <dxf>
      <font>
        <color rgb="FF006100"/>
      </font>
      <fill>
        <patternFill>
          <bgColor rgb="FFC6EFCE"/>
        </patternFill>
      </fill>
    </dxf>
    <dxf>
      <font>
        <color rgb="FFFF0000"/>
      </font>
      <fill>
        <patternFill>
          <bgColor theme="5" tint="0.39994506668294322"/>
        </patternFill>
      </fill>
    </dxf>
  </dxfs>
  <tableStyles count="0" defaultTableStyle="TableStyleMedium2" defaultPivotStyle="PivotStyleLight16"/>
  <colors>
    <mruColors>
      <color rgb="FF003D69"/>
      <color rgb="FFFDF0E9"/>
      <color rgb="FFF8E4F6"/>
      <color rgb="FFEAF8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930275</xdr:colOff>
      <xdr:row>0</xdr:row>
      <xdr:rowOff>57150</xdr:rowOff>
    </xdr:from>
    <xdr:to>
      <xdr:col>7</xdr:col>
      <xdr:colOff>92075</xdr:colOff>
      <xdr:row>6</xdr:row>
      <xdr:rowOff>88231</xdr:rowOff>
    </xdr:to>
    <xdr:pic>
      <xdr:nvPicPr>
        <xdr:cNvPr id="2" name="Picture 1">
          <a:extLst>
            <a:ext uri="{FF2B5EF4-FFF2-40B4-BE49-F238E27FC236}">
              <a16:creationId xmlns:a16="http://schemas.microsoft.com/office/drawing/2014/main" id="{F27E477F-FC87-4D81-92A9-5F8B7164F6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8875" y="57150"/>
          <a:ext cx="1581150" cy="11169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73025</xdr:rowOff>
    </xdr:from>
    <xdr:to>
      <xdr:col>4</xdr:col>
      <xdr:colOff>104775</xdr:colOff>
      <xdr:row>6</xdr:row>
      <xdr:rowOff>104106</xdr:rowOff>
    </xdr:to>
    <xdr:pic>
      <xdr:nvPicPr>
        <xdr:cNvPr id="4" name="Picture 3">
          <a:extLst>
            <a:ext uri="{FF2B5EF4-FFF2-40B4-BE49-F238E27FC236}">
              <a16:creationId xmlns:a16="http://schemas.microsoft.com/office/drawing/2014/main" id="{985DE7C5-5FEA-436C-B0FC-2D1E93532B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34175" y="73025"/>
          <a:ext cx="1581150" cy="11169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1095375</xdr:colOff>
      <xdr:row>0</xdr:row>
      <xdr:rowOff>85725</xdr:rowOff>
    </xdr:from>
    <xdr:to>
      <xdr:col>7</xdr:col>
      <xdr:colOff>123825</xdr:colOff>
      <xdr:row>6</xdr:row>
      <xdr:rowOff>113631</xdr:rowOff>
    </xdr:to>
    <xdr:pic>
      <xdr:nvPicPr>
        <xdr:cNvPr id="3" name="Picture 2">
          <a:extLst>
            <a:ext uri="{FF2B5EF4-FFF2-40B4-BE49-F238E27FC236}">
              <a16:creationId xmlns:a16="http://schemas.microsoft.com/office/drawing/2014/main" id="{8D1E476A-6DD4-0E2A-87A7-A54D02D769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67750" y="85725"/>
          <a:ext cx="1581150" cy="11137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297310</xdr:colOff>
      <xdr:row>9</xdr:row>
      <xdr:rowOff>66675</xdr:rowOff>
    </xdr:to>
    <xdr:pic>
      <xdr:nvPicPr>
        <xdr:cNvPr id="2" name="Picture 1">
          <a:extLst>
            <a:ext uri="{FF2B5EF4-FFF2-40B4-BE49-F238E27FC236}">
              <a16:creationId xmlns:a16="http://schemas.microsoft.com/office/drawing/2014/main" id="{1C578738-FC5F-4093-9CE9-B8F933B8F43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0910" cy="1695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68479-697C-454D-9816-7EFCB5C55129}">
  <sheetPr>
    <tabColor rgb="FF92D050"/>
  </sheetPr>
  <dimension ref="A1:J20"/>
  <sheetViews>
    <sheetView showGridLines="0" tabSelected="1" workbookViewId="0">
      <selection activeCell="L11" sqref="L11"/>
    </sheetView>
  </sheetViews>
  <sheetFormatPr defaultRowHeight="14.5" x14ac:dyDescent="0.35"/>
  <cols>
    <col min="2" max="2" width="23.7265625" customWidth="1"/>
    <col min="3" max="3" width="59.1796875" customWidth="1"/>
    <col min="4" max="4" width="8.1796875" hidden="1" customWidth="1"/>
    <col min="5" max="5" width="20.7265625" customWidth="1"/>
    <col min="6" max="6" width="20.81640625" customWidth="1"/>
    <col min="7" max="7" width="13.7265625" bestFit="1" customWidth="1"/>
    <col min="9" max="9" width="9.1796875" hidden="1" customWidth="1"/>
    <col min="10" max="10" width="0" hidden="1" customWidth="1"/>
  </cols>
  <sheetData>
    <row r="1" spans="1:10" ht="14.5" customHeight="1" x14ac:dyDescent="0.35">
      <c r="A1" s="131" t="s">
        <v>110</v>
      </c>
      <c r="B1" s="131"/>
      <c r="C1" s="131"/>
      <c r="D1" s="131"/>
      <c r="E1" s="131"/>
      <c r="F1" s="131"/>
      <c r="G1" s="131"/>
    </row>
    <row r="2" spans="1:10" ht="14.5" customHeight="1" x14ac:dyDescent="0.35">
      <c r="A2" s="131"/>
      <c r="B2" s="131"/>
      <c r="C2" s="131"/>
      <c r="D2" s="131"/>
      <c r="E2" s="131"/>
      <c r="F2" s="131"/>
      <c r="G2" s="131"/>
    </row>
    <row r="3" spans="1:10" ht="14.5" customHeight="1" x14ac:dyDescent="0.35">
      <c r="A3" s="131"/>
      <c r="B3" s="131"/>
      <c r="C3" s="131"/>
      <c r="D3" s="131"/>
      <c r="E3" s="131"/>
      <c r="F3" s="131"/>
      <c r="G3" s="131"/>
    </row>
    <row r="4" spans="1:10" ht="14.5" customHeight="1" x14ac:dyDescent="0.35">
      <c r="A4" s="131"/>
      <c r="B4" s="131"/>
      <c r="C4" s="131"/>
      <c r="D4" s="131"/>
      <c r="E4" s="131"/>
      <c r="F4" s="131"/>
      <c r="G4" s="131"/>
    </row>
    <row r="5" spans="1:10" ht="14.5" customHeight="1" x14ac:dyDescent="0.35">
      <c r="A5" s="131"/>
      <c r="B5" s="131"/>
      <c r="C5" s="131"/>
      <c r="D5" s="131"/>
      <c r="E5" s="131"/>
      <c r="F5" s="131"/>
      <c r="G5" s="131"/>
    </row>
    <row r="6" spans="1:10" ht="14.5" customHeight="1" x14ac:dyDescent="0.35">
      <c r="A6" s="131"/>
      <c r="B6" s="131"/>
      <c r="C6" s="131"/>
      <c r="D6" s="131"/>
      <c r="E6" s="131"/>
      <c r="F6" s="131"/>
      <c r="G6" s="131"/>
    </row>
    <row r="7" spans="1:10" ht="15" customHeight="1" thickBot="1" x14ac:dyDescent="0.4">
      <c r="A7" s="131"/>
      <c r="B7" s="131"/>
      <c r="C7" s="131"/>
      <c r="D7" s="131"/>
      <c r="E7" s="131"/>
      <c r="F7" s="131"/>
      <c r="G7" s="131"/>
    </row>
    <row r="8" spans="1:10" ht="24" thickTop="1" x14ac:dyDescent="0.55000000000000004">
      <c r="B8" s="89" t="s">
        <v>107</v>
      </c>
      <c r="C8" s="90"/>
      <c r="D8" s="90"/>
      <c r="E8" s="90"/>
      <c r="F8" s="90"/>
      <c r="G8" s="91"/>
    </row>
    <row r="9" spans="1:10" ht="16" customHeight="1" thickBot="1" x14ac:dyDescent="0.4">
      <c r="B9" s="11" t="s">
        <v>0</v>
      </c>
      <c r="C9" s="12" t="s">
        <v>1</v>
      </c>
      <c r="D9" s="13" t="s">
        <v>2</v>
      </c>
      <c r="E9" s="16" t="s">
        <v>3</v>
      </c>
      <c r="F9" s="5" t="s">
        <v>4</v>
      </c>
      <c r="G9" s="26" t="s">
        <v>5</v>
      </c>
      <c r="I9" s="5" t="s">
        <v>6</v>
      </c>
      <c r="J9" s="5" t="s">
        <v>7</v>
      </c>
    </row>
    <row r="10" spans="1:10" ht="43.5" customHeight="1" x14ac:dyDescent="0.35">
      <c r="B10" s="87" t="s">
        <v>8</v>
      </c>
      <c r="C10" s="14" t="s">
        <v>9</v>
      </c>
      <c r="D10" s="15" t="str">
        <f>VLOOKUP(C10,'MBS Item lookups'!B:H,6,0)</f>
        <v>GP</v>
      </c>
      <c r="E10" s="19" t="str">
        <f>VLOOKUP(C10,'MBS Item lookups'!B:H,7,0)</f>
        <v>Must be the responsible provider. Assuming 100% benefit</v>
      </c>
      <c r="F10" s="22" t="s">
        <v>10</v>
      </c>
      <c r="G10" s="27">
        <f>INDEX('MBS Item lookups'!$C$2:$F$27,MATCH('GP ACI Care planning'!C10,'MBS Item lookups'!$B$2:$B$27,0),MATCH('GP ACI Care planning'!F10,'MBS Item lookups'!$C$1:$F$1,0))</f>
        <v>80.2</v>
      </c>
      <c r="I10">
        <f>VLOOKUP(C10,'MBS Item lookups'!B:I,8,0)</f>
        <v>25</v>
      </c>
      <c r="J10">
        <f>VLOOKUP(C10,'MBS Item lookups'!B:J,9,0)</f>
        <v>1</v>
      </c>
    </row>
    <row r="11" spans="1:10" ht="45.65" customHeight="1" x14ac:dyDescent="0.35">
      <c r="B11" s="88"/>
      <c r="C11" s="6" t="s">
        <v>11</v>
      </c>
      <c r="D11" s="4" t="str">
        <f>VLOOKUP(C11,'MBS Item lookups'!B:H,6,0)</f>
        <v>GP</v>
      </c>
      <c r="E11" s="20" t="str">
        <f>VLOOKUP(C11,'MBS Item lookups'!B:H,7,0)</f>
        <v>Must be the responsible provider. Assuming 100% benefit</v>
      </c>
      <c r="F11" s="23" t="s">
        <v>10</v>
      </c>
      <c r="G11" s="28">
        <f>INDEX('MBS Item lookups'!$C$2:$F$27,MATCH('GP ACI Care planning'!C11,'MBS Item lookups'!$B$2:$B$27,0),MATCH('GP ACI Care planning'!F11,'MBS Item lookups'!$C$1:$F$1,0))</f>
        <v>216.8</v>
      </c>
      <c r="I11">
        <f>VLOOKUP(C11,'MBS Item lookups'!B:I,8,0)</f>
        <v>45</v>
      </c>
      <c r="J11">
        <f>VLOOKUP(C11,'MBS Item lookups'!B:J,9,0)</f>
        <v>1</v>
      </c>
    </row>
    <row r="12" spans="1:10" ht="46.5" customHeight="1" x14ac:dyDescent="0.35">
      <c r="B12" s="2" t="s">
        <v>12</v>
      </c>
      <c r="C12" s="6" t="s">
        <v>13</v>
      </c>
      <c r="D12" s="4" t="str">
        <f>VLOOKUP(C12,'MBS Item lookups'!B:H,6,0)</f>
        <v>GP</v>
      </c>
      <c r="E12" s="20" t="str">
        <f>VLOOKUP(C12,'MBS Item lookups'!B:H,7,0)</f>
        <v>Must be the responsible provider. Assuming 100% benefit</v>
      </c>
      <c r="F12" s="23" t="s">
        <v>10</v>
      </c>
      <c r="G12" s="28">
        <f>INDEX('MBS Item lookups'!$C$2:$F$27,MATCH('GP ACI Care planning'!C12,'MBS Item lookups'!$B$2:$B$27,0),MATCH('GP ACI Care planning'!F12,'MBS Item lookups'!$C$1:$F$1,0))</f>
        <v>229.65</v>
      </c>
      <c r="I12">
        <f>VLOOKUP(C12,'MBS Item lookups'!B:I,8,0)</f>
        <v>40</v>
      </c>
      <c r="J12">
        <f>VLOOKUP(C12,'MBS Item lookups'!B:J,9,0)</f>
        <v>1</v>
      </c>
    </row>
    <row r="13" spans="1:10" ht="49.5" customHeight="1" x14ac:dyDescent="0.35">
      <c r="B13" s="2" t="s">
        <v>14</v>
      </c>
      <c r="C13" s="6" t="s">
        <v>15</v>
      </c>
      <c r="D13" s="4" t="str">
        <f>VLOOKUP(C13,'MBS Item lookups'!B:H,6,0)</f>
        <v>GP</v>
      </c>
      <c r="E13" s="20" t="str">
        <f>VLOOKUP(C13,'MBS Item lookups'!B:H,7,0)</f>
        <v>Must be the responsible provider. Assuming 100% benefit</v>
      </c>
      <c r="F13" s="23" t="s">
        <v>10</v>
      </c>
      <c r="G13" s="28">
        <f>INDEX('MBS Item lookups'!$C$2:$F$27,MATCH('GP ACI Care planning'!C13,'MBS Item lookups'!$B$2:$B$27,0),MATCH('GP ACI Care planning'!F13,'MBS Item lookups'!$C$1:$F$1,0))</f>
        <v>121</v>
      </c>
      <c r="I13">
        <f>VLOOKUP(C13,'MBS Item lookups'!B:I,8,0)</f>
        <v>30</v>
      </c>
      <c r="J13">
        <f>VLOOKUP(C13,'MBS Item lookups'!B:J,9,0)</f>
        <v>1</v>
      </c>
    </row>
    <row r="14" spans="1:10" ht="55" customHeight="1" thickBot="1" x14ac:dyDescent="0.4">
      <c r="B14" s="8" t="s">
        <v>16</v>
      </c>
      <c r="C14" s="9" t="s">
        <v>13</v>
      </c>
      <c r="D14" s="10" t="str">
        <f>VLOOKUP(C14,'MBS Item lookups'!B:H,6,0)</f>
        <v>GP</v>
      </c>
      <c r="E14" s="21" t="str">
        <f>VLOOKUP(C14,'MBS Item lookups'!B:H,7,0)</f>
        <v>Must be the responsible provider. Assuming 100% benefit</v>
      </c>
      <c r="F14" s="24" t="s">
        <v>10</v>
      </c>
      <c r="G14" s="29">
        <f>INDEX('MBS Item lookups'!$C$2:$F$27,MATCH('GP ACI Care planning'!C14,'MBS Item lookups'!$B$2:$B$27,0),MATCH('GP ACI Care planning'!F14,'MBS Item lookups'!$C$1:$F$1,0))</f>
        <v>229.65</v>
      </c>
      <c r="I14">
        <f>VLOOKUP(C14,'MBS Item lookups'!B:I,8,0)</f>
        <v>40</v>
      </c>
      <c r="J14">
        <f>VLOOKUP(C14,'MBS Item lookups'!B:J,9,0)</f>
        <v>1</v>
      </c>
    </row>
    <row r="15" spans="1:10" ht="29.25" customHeight="1" x14ac:dyDescent="0.35">
      <c r="B15" s="25" t="s">
        <v>17</v>
      </c>
      <c r="C15" s="14" t="s">
        <v>18</v>
      </c>
      <c r="D15" s="15" t="str">
        <f>VLOOKUP(C15,'MBS Item lookups'!B:H,6,0)</f>
        <v>GP</v>
      </c>
      <c r="E15" s="17" t="str">
        <f>VLOOKUP(C15,'MBS Item lookups'!B:H,7,0)</f>
        <v>Must be responsible provider</v>
      </c>
      <c r="F15" s="22" t="s">
        <v>10</v>
      </c>
      <c r="G15" s="27">
        <f>(INDEX('MBS Item lookups'!$C$2:$F$27,MATCH('GP ACI Care planning'!C15,'MBS Item lookups'!$B$2:$B$27,0),MATCH('GP ACI Care planning'!F15,'MBS Item lookups'!$C$1:$F$1,0)))*4</f>
        <v>488</v>
      </c>
      <c r="I15">
        <f>(VLOOKUP(C15,'MBS Item lookups'!B:I,8,0)*4)</f>
        <v>160</v>
      </c>
      <c r="J15">
        <f>(VLOOKUP(C15,'MBS Item lookups'!B:J,9,0))*4</f>
        <v>4</v>
      </c>
    </row>
    <row r="16" spans="1:10" ht="29.25" customHeight="1" thickBot="1" x14ac:dyDescent="0.4">
      <c r="B16" s="8" t="s">
        <v>19</v>
      </c>
      <c r="C16" s="9" t="s">
        <v>20</v>
      </c>
      <c r="D16" s="10" t="str">
        <f>VLOOKUP(C16,'MBS Item lookups'!B:H,6,0)</f>
        <v>Non-GP</v>
      </c>
      <c r="E16" s="18" t="str">
        <f>VLOOKUP(C16,'MBS Item lookups'!B:H,7,0)</f>
        <v>Requires Nurse Practitioner</v>
      </c>
      <c r="F16" s="24" t="s">
        <v>21</v>
      </c>
      <c r="G16" s="29">
        <f>(INDEX('MBS Item lookups'!$C$2:$F$27,MATCH('GP ACI Care planning'!C16,'MBS Item lookups'!$B$2:$B$27,0),MATCH('GP ACI Care planning'!F16,'MBS Item lookups'!$C$1:$F$1,0)))*4</f>
        <v>236</v>
      </c>
      <c r="I16">
        <f>(VLOOKUP(C16,'MBS Item lookups'!B:I,8,0))*4</f>
        <v>80</v>
      </c>
      <c r="J16">
        <f>(VLOOKUP(C16,'MBS Item lookups'!B:J,9,0))*4</f>
        <v>4</v>
      </c>
    </row>
    <row r="17" spans="2:7" x14ac:dyDescent="0.35">
      <c r="B17" s="78" t="s">
        <v>22</v>
      </c>
      <c r="C17" s="79"/>
      <c r="D17" s="79"/>
      <c r="E17" s="80"/>
      <c r="F17" s="7"/>
      <c r="G17" s="30">
        <f>SUM(G10:G16)</f>
        <v>1601.3</v>
      </c>
    </row>
    <row r="18" spans="2:7" x14ac:dyDescent="0.35">
      <c r="B18" s="81" t="s">
        <v>23</v>
      </c>
      <c r="C18" s="82"/>
      <c r="D18" s="82"/>
      <c r="E18" s="83"/>
      <c r="F18" s="7"/>
      <c r="G18" s="31">
        <v>300</v>
      </c>
    </row>
    <row r="19" spans="2:7" ht="15" thickBot="1" x14ac:dyDescent="0.4">
      <c r="B19" s="84" t="s">
        <v>24</v>
      </c>
      <c r="C19" s="85" t="s">
        <v>25</v>
      </c>
      <c r="D19" s="85"/>
      <c r="E19" s="86"/>
      <c r="F19" s="32"/>
      <c r="G19" s="33">
        <v>130</v>
      </c>
    </row>
    <row r="20" spans="2:7" ht="15" thickTop="1" x14ac:dyDescent="0.35"/>
  </sheetData>
  <mergeCells count="6">
    <mergeCell ref="A1:G7"/>
    <mergeCell ref="B17:E17"/>
    <mergeCell ref="B18:E18"/>
    <mergeCell ref="B19:E19"/>
    <mergeCell ref="B10:B11"/>
    <mergeCell ref="B8:G8"/>
  </mergeCells>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A35D0037-9F9D-4042-9540-A7D90E14117C}">
          <x14:formula1>
            <xm:f>'MBS Item lookups'!$B$12:$B$27</xm:f>
          </x14:formula1>
          <xm:sqref>C16</xm:sqref>
        </x14:dataValidation>
        <x14:dataValidation type="list" allowBlank="1" showInputMessage="1" showErrorMessage="1" xr:uid="{3E693138-2965-4917-B72C-959F86754FA7}">
          <x14:formula1>
            <xm:f>'MBS Item lookups'!$B$12:$B$18</xm:f>
          </x14:formula1>
          <xm:sqref>C15</xm:sqref>
        </x14:dataValidation>
        <x14:dataValidation type="list" allowBlank="1" showInputMessage="1" showErrorMessage="1" xr:uid="{8057C42E-2007-4735-B43B-634D5FB7CC15}">
          <x14:formula1>
            <xm:f>'MBS Item lookups'!$B$3:$B$11</xm:f>
          </x14:formula1>
          <xm:sqref>C11:C14</xm:sqref>
        </x14:dataValidation>
        <x14:dataValidation type="list" allowBlank="1" showInputMessage="1" showErrorMessage="1" xr:uid="{6848724C-D18C-4B21-B348-601D74B642ED}">
          <x14:formula1>
            <xm:f>'MBS Item lookups'!$B$2</xm:f>
          </x14:formula1>
          <xm:sqref>C10</xm:sqref>
        </x14:dataValidation>
        <x14:dataValidation type="list" allowBlank="1" showInputMessage="1" showErrorMessage="1" xr:uid="{49005619-3CB6-415D-8A3C-F2705651A395}">
          <x14:formula1>
            <xm:f>'MBS Item lookups'!$A$33:$A$36</xm:f>
          </x14:formula1>
          <xm:sqref>F10:F16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923F5-BA94-48D4-B70A-88EE500EDAC2}">
  <sheetPr>
    <tabColor rgb="FF92D050"/>
  </sheetPr>
  <dimension ref="A1:G26"/>
  <sheetViews>
    <sheetView showGridLines="0" workbookViewId="0">
      <selection activeCell="B26" sqref="B26"/>
    </sheetView>
  </sheetViews>
  <sheetFormatPr defaultRowHeight="14.5" x14ac:dyDescent="0.35"/>
  <cols>
    <col min="2" max="2" width="87.7265625" customWidth="1"/>
    <col min="3" max="3" width="11.54296875" style="3" bestFit="1" customWidth="1"/>
    <col min="4" max="4" width="9.54296875" bestFit="1" customWidth="1"/>
    <col min="7" max="7" width="10.54296875" hidden="1" customWidth="1"/>
  </cols>
  <sheetData>
    <row r="1" spans="1:7" ht="14.5" customHeight="1" x14ac:dyDescent="0.35">
      <c r="A1" s="131" t="s">
        <v>108</v>
      </c>
      <c r="B1" s="131"/>
      <c r="C1" s="131"/>
      <c r="D1" s="131"/>
      <c r="E1" s="131"/>
      <c r="F1" s="131"/>
      <c r="G1" s="131"/>
    </row>
    <row r="2" spans="1:7" ht="14.5" customHeight="1" x14ac:dyDescent="0.35">
      <c r="A2" s="131"/>
      <c r="B2" s="131"/>
      <c r="C2" s="131"/>
      <c r="D2" s="131"/>
      <c r="E2" s="131"/>
      <c r="F2" s="131"/>
      <c r="G2" s="131"/>
    </row>
    <row r="3" spans="1:7" ht="14.5" customHeight="1" x14ac:dyDescent="0.35">
      <c r="A3" s="131"/>
      <c r="B3" s="131"/>
      <c r="C3" s="131"/>
      <c r="D3" s="131"/>
      <c r="E3" s="131"/>
      <c r="F3" s="131"/>
      <c r="G3" s="131"/>
    </row>
    <row r="4" spans="1:7" ht="14.5" customHeight="1" x14ac:dyDescent="0.35">
      <c r="A4" s="131"/>
      <c r="B4" s="131"/>
      <c r="C4" s="131"/>
      <c r="D4" s="131"/>
      <c r="E4" s="131"/>
      <c r="F4" s="131"/>
      <c r="G4" s="131"/>
    </row>
    <row r="5" spans="1:7" ht="14.5" customHeight="1" x14ac:dyDescent="0.35">
      <c r="A5" s="131"/>
      <c r="B5" s="131"/>
      <c r="C5" s="131"/>
      <c r="D5" s="131"/>
      <c r="E5" s="131"/>
      <c r="F5" s="131"/>
      <c r="G5" s="131"/>
    </row>
    <row r="6" spans="1:7" ht="14.5" customHeight="1" x14ac:dyDescent="0.35">
      <c r="A6" s="131"/>
      <c r="B6" s="131"/>
      <c r="C6" s="131"/>
      <c r="D6" s="131"/>
      <c r="E6" s="131"/>
      <c r="F6" s="131"/>
      <c r="G6" s="131"/>
    </row>
    <row r="7" spans="1:7" ht="15" customHeight="1" thickBot="1" x14ac:dyDescent="0.4">
      <c r="A7" s="131"/>
      <c r="B7" s="131"/>
      <c r="C7" s="131"/>
      <c r="D7" s="131"/>
      <c r="E7" s="131"/>
      <c r="F7" s="131"/>
      <c r="G7" s="131"/>
    </row>
    <row r="8" spans="1:7" ht="24" thickTop="1" x14ac:dyDescent="0.55000000000000004">
      <c r="B8" s="107" t="s">
        <v>26</v>
      </c>
      <c r="C8" s="108"/>
      <c r="D8" s="109"/>
    </row>
    <row r="9" spans="1:7" ht="15" thickBot="1" x14ac:dyDescent="0.4">
      <c r="B9" s="110" t="s">
        <v>27</v>
      </c>
      <c r="C9" s="111"/>
      <c r="D9" s="112"/>
    </row>
    <row r="10" spans="1:7" x14ac:dyDescent="0.35">
      <c r="B10" s="41" t="s">
        <v>28</v>
      </c>
      <c r="C10" s="113">
        <v>200000</v>
      </c>
      <c r="D10" s="114"/>
    </row>
    <row r="11" spans="1:7" x14ac:dyDescent="0.35">
      <c r="B11" s="37" t="s">
        <v>29</v>
      </c>
      <c r="C11" s="34">
        <v>0.6</v>
      </c>
      <c r="D11" s="35">
        <f>C10*C11</f>
        <v>120000</v>
      </c>
    </row>
    <row r="12" spans="1:7" ht="15" thickBot="1" x14ac:dyDescent="0.4">
      <c r="B12" s="42" t="s">
        <v>30</v>
      </c>
      <c r="C12" s="43">
        <v>0.4</v>
      </c>
      <c r="D12" s="44">
        <f>C10*C12</f>
        <v>80000</v>
      </c>
    </row>
    <row r="13" spans="1:7" ht="15" thickBot="1" x14ac:dyDescent="0.4">
      <c r="B13" s="96" t="s">
        <v>31</v>
      </c>
      <c r="C13" s="97"/>
      <c r="D13" s="98"/>
    </row>
    <row r="14" spans="1:7" x14ac:dyDescent="0.35">
      <c r="B14" s="36" t="s">
        <v>32</v>
      </c>
      <c r="C14" s="115">
        <v>8</v>
      </c>
      <c r="D14" s="116"/>
    </row>
    <row r="15" spans="1:7" x14ac:dyDescent="0.35">
      <c r="B15" s="38" t="s">
        <v>33</v>
      </c>
      <c r="C15" s="99">
        <v>200</v>
      </c>
      <c r="D15" s="100"/>
    </row>
    <row r="16" spans="1:7" x14ac:dyDescent="0.35">
      <c r="B16" s="38" t="s">
        <v>34</v>
      </c>
      <c r="C16" s="99">
        <v>175</v>
      </c>
      <c r="D16" s="100"/>
    </row>
    <row r="17" spans="2:7" x14ac:dyDescent="0.35">
      <c r="B17" s="39" t="s">
        <v>35</v>
      </c>
      <c r="C17" s="101">
        <f>ROUND(C16/C14,0)</f>
        <v>22</v>
      </c>
      <c r="D17" s="102"/>
    </row>
    <row r="18" spans="2:7" ht="15" thickBot="1" x14ac:dyDescent="0.4">
      <c r="B18" s="46" t="s">
        <v>36</v>
      </c>
      <c r="C18" s="103">
        <v>0.8</v>
      </c>
      <c r="D18" s="104"/>
    </row>
    <row r="19" spans="2:7" ht="15" thickBot="1" x14ac:dyDescent="0.4">
      <c r="B19" s="96" t="s">
        <v>37</v>
      </c>
      <c r="C19" s="97"/>
      <c r="D19" s="98"/>
      <c r="G19" t="s">
        <v>38</v>
      </c>
    </row>
    <row r="20" spans="2:7" x14ac:dyDescent="0.35">
      <c r="B20" s="41" t="s">
        <v>39</v>
      </c>
      <c r="C20" s="105">
        <f>G20*C16*C18</f>
        <v>224182</v>
      </c>
      <c r="D20" s="106"/>
      <c r="G20" s="45">
        <f>'GP ACI Care planning'!G17</f>
        <v>1601.3</v>
      </c>
    </row>
    <row r="21" spans="2:7" x14ac:dyDescent="0.35">
      <c r="B21" s="38" t="s">
        <v>40</v>
      </c>
      <c r="C21" s="92">
        <f>G21*C16*C18</f>
        <v>156685.19999999998</v>
      </c>
      <c r="D21" s="93"/>
      <c r="G21">
        <f>(SUMIF('GP ACI Care planning'!D10:D16,"GP",'GP ACI Care planning'!G10:G16)*C11)+300</f>
        <v>1119.1799999999998</v>
      </c>
    </row>
    <row r="22" spans="2:7" ht="15" thickBot="1" x14ac:dyDescent="0.4">
      <c r="B22" s="40" t="s">
        <v>41</v>
      </c>
      <c r="C22" s="94">
        <f>G22*C16*C18</f>
        <v>127696.8</v>
      </c>
      <c r="D22" s="95"/>
      <c r="G22">
        <f>(SUMIF('GP ACI Care planning'!D10:D16,"GP",'GP ACI Care planning'!G10:G16)*C12)+(SUMIF('GP ACI Care planning'!D10:D16,"Non-GP",'GP ACI Care planning'!G10:G16))+130</f>
        <v>912.12</v>
      </c>
    </row>
    <row r="23" spans="2:7" ht="15" thickTop="1" x14ac:dyDescent="0.35">
      <c r="C23"/>
    </row>
    <row r="24" spans="2:7" x14ac:dyDescent="0.35">
      <c r="C24"/>
    </row>
    <row r="25" spans="2:7" x14ac:dyDescent="0.35">
      <c r="C25"/>
    </row>
    <row r="26" spans="2:7" x14ac:dyDescent="0.35">
      <c r="C26"/>
    </row>
  </sheetData>
  <mergeCells count="14">
    <mergeCell ref="A1:G7"/>
    <mergeCell ref="B8:D8"/>
    <mergeCell ref="B13:D13"/>
    <mergeCell ref="C18:D18"/>
    <mergeCell ref="C20:D20"/>
    <mergeCell ref="B9:D9"/>
    <mergeCell ref="C10:D10"/>
    <mergeCell ref="C14:D14"/>
    <mergeCell ref="C15:D15"/>
    <mergeCell ref="C21:D21"/>
    <mergeCell ref="C22:D22"/>
    <mergeCell ref="B19:D19"/>
    <mergeCell ref="C16:D16"/>
    <mergeCell ref="C17:D17"/>
  </mergeCells>
  <conditionalFormatting sqref="C20:D20">
    <cfRule type="cellIs" dxfId="5" priority="3" operator="lessThan">
      <formula>$C$10</formula>
    </cfRule>
    <cfRule type="cellIs" dxfId="4" priority="6" operator="greaterThan">
      <formula>$C$10</formula>
    </cfRule>
  </conditionalFormatting>
  <conditionalFormatting sqref="C21:D21">
    <cfRule type="cellIs" dxfId="3" priority="2" operator="lessThan">
      <formula>$D$11</formula>
    </cfRule>
    <cfRule type="cellIs" dxfId="2" priority="5" operator="greaterThan">
      <formula>$D$11</formula>
    </cfRule>
  </conditionalFormatting>
  <conditionalFormatting sqref="C22:D22">
    <cfRule type="cellIs" dxfId="1" priority="1" operator="lessThan">
      <formula>$D$12</formula>
    </cfRule>
    <cfRule type="cellIs" dxfId="0" priority="4" operator="greaterThan">
      <formula>$D$12</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D8E57-E7EB-4901-948D-7EF7A84D2EEB}">
  <sheetPr>
    <tabColor rgb="FF92D050"/>
  </sheetPr>
  <dimension ref="A1:G32"/>
  <sheetViews>
    <sheetView showGridLines="0" workbookViewId="0">
      <selection activeCell="L21" sqref="L21"/>
    </sheetView>
  </sheetViews>
  <sheetFormatPr defaultRowHeight="14.5" x14ac:dyDescent="0.35"/>
  <cols>
    <col min="2" max="2" width="17.453125" style="55" customWidth="1"/>
    <col min="3" max="3" width="45.7265625" bestFit="1" customWidth="1"/>
    <col min="4" max="5" width="18.26953125" style="58" customWidth="1"/>
    <col min="6" max="7" width="18.26953125" style="55" customWidth="1"/>
  </cols>
  <sheetData>
    <row r="1" spans="1:7" ht="14.5" customHeight="1" x14ac:dyDescent="0.35">
      <c r="A1" s="131" t="s">
        <v>109</v>
      </c>
      <c r="B1" s="131"/>
      <c r="C1" s="131"/>
      <c r="D1" s="131"/>
      <c r="E1" s="131"/>
      <c r="F1" s="131"/>
      <c r="G1" s="131"/>
    </row>
    <row r="2" spans="1:7" ht="14.5" customHeight="1" x14ac:dyDescent="0.35">
      <c r="A2" s="131"/>
      <c r="B2" s="131"/>
      <c r="C2" s="131"/>
      <c r="D2" s="131"/>
      <c r="E2" s="131"/>
      <c r="F2" s="131"/>
      <c r="G2" s="131"/>
    </row>
    <row r="3" spans="1:7" ht="14.5" customHeight="1" x14ac:dyDescent="0.35">
      <c r="A3" s="131"/>
      <c r="B3" s="131"/>
      <c r="C3" s="131"/>
      <c r="D3" s="131"/>
      <c r="E3" s="131"/>
      <c r="F3" s="131"/>
      <c r="G3" s="131"/>
    </row>
    <row r="4" spans="1:7" ht="14.5" customHeight="1" x14ac:dyDescent="0.35">
      <c r="A4" s="131"/>
      <c r="B4" s="131"/>
      <c r="C4" s="131"/>
      <c r="D4" s="131"/>
      <c r="E4" s="131"/>
      <c r="F4" s="131"/>
      <c r="G4" s="131"/>
    </row>
    <row r="5" spans="1:7" ht="14.5" customHeight="1" x14ac:dyDescent="0.35">
      <c r="A5" s="131"/>
      <c r="B5" s="131"/>
      <c r="C5" s="131"/>
      <c r="D5" s="131"/>
      <c r="E5" s="131"/>
      <c r="F5" s="131"/>
      <c r="G5" s="131"/>
    </row>
    <row r="6" spans="1:7" ht="14.5" customHeight="1" x14ac:dyDescent="0.35">
      <c r="A6" s="131"/>
      <c r="B6" s="131"/>
      <c r="C6" s="131"/>
      <c r="D6" s="131"/>
      <c r="E6" s="131"/>
      <c r="F6" s="131"/>
      <c r="G6" s="131"/>
    </row>
    <row r="7" spans="1:7" ht="15" customHeight="1" thickBot="1" x14ac:dyDescent="0.4">
      <c r="A7" s="131"/>
      <c r="B7" s="131"/>
      <c r="C7" s="131"/>
      <c r="D7" s="131"/>
      <c r="E7" s="131"/>
      <c r="F7" s="131"/>
      <c r="G7" s="131"/>
    </row>
    <row r="8" spans="1:7" ht="22" thickTop="1" thickBot="1" x14ac:dyDescent="0.55000000000000004">
      <c r="B8" s="119" t="s">
        <v>42</v>
      </c>
      <c r="C8" s="120"/>
      <c r="D8" s="120"/>
      <c r="E8" s="120"/>
      <c r="F8" s="120"/>
      <c r="G8" s="121"/>
    </row>
    <row r="9" spans="1:7" ht="37.5" customHeight="1" thickTop="1" x14ac:dyDescent="0.35">
      <c r="B9" s="125" t="s">
        <v>43</v>
      </c>
      <c r="C9" s="47"/>
      <c r="D9" s="59" t="s">
        <v>10</v>
      </c>
      <c r="E9" s="59" t="s">
        <v>44</v>
      </c>
      <c r="F9" s="59" t="s">
        <v>21</v>
      </c>
      <c r="G9" s="60" t="s">
        <v>45</v>
      </c>
    </row>
    <row r="10" spans="1:7" x14ac:dyDescent="0.35">
      <c r="B10" s="126"/>
      <c r="C10" s="48" t="s">
        <v>46</v>
      </c>
      <c r="D10" s="61">
        <v>1</v>
      </c>
      <c r="E10" s="61">
        <v>1</v>
      </c>
      <c r="F10" s="61">
        <v>0.5</v>
      </c>
      <c r="G10" s="62">
        <v>0.25</v>
      </c>
    </row>
    <row r="11" spans="1:7" x14ac:dyDescent="0.35">
      <c r="B11" s="127"/>
      <c r="C11" s="49" t="s">
        <v>47</v>
      </c>
      <c r="D11" s="63">
        <v>0.15</v>
      </c>
      <c r="E11" s="63">
        <v>0.25</v>
      </c>
      <c r="F11" s="63">
        <v>0.15</v>
      </c>
      <c r="G11" s="64">
        <v>0.15</v>
      </c>
    </row>
    <row r="12" spans="1:7" ht="15" thickBot="1" x14ac:dyDescent="0.4">
      <c r="B12" s="128"/>
      <c r="C12" s="50" t="s">
        <v>48</v>
      </c>
      <c r="D12" s="65">
        <f>D10*D11</f>
        <v>0.15</v>
      </c>
      <c r="E12" s="65">
        <f>E10*E11</f>
        <v>0.25</v>
      </c>
      <c r="F12" s="65">
        <f>F10*F11</f>
        <v>7.4999999999999997E-2</v>
      </c>
      <c r="G12" s="66">
        <f>G10*G11</f>
        <v>3.7499999999999999E-2</v>
      </c>
    </row>
    <row r="13" spans="1:7" ht="15" hidden="1" thickTop="1" x14ac:dyDescent="0.35">
      <c r="B13" s="56"/>
      <c r="G13" s="67"/>
    </row>
    <row r="14" spans="1:7" hidden="1" x14ac:dyDescent="0.35">
      <c r="B14" s="56"/>
      <c r="G14" s="67"/>
    </row>
    <row r="15" spans="1:7" hidden="1" x14ac:dyDescent="0.35">
      <c r="B15" s="56"/>
      <c r="G15" s="67"/>
    </row>
    <row r="16" spans="1:7" hidden="1" x14ac:dyDescent="0.35">
      <c r="B16" s="56" t="s">
        <v>49</v>
      </c>
      <c r="C16" t="s">
        <v>50</v>
      </c>
      <c r="D16" s="58">
        <f>(SUMIF('GP ACI Care planning'!$F$10:$F$14,"GP",'GP ACI Care planning'!$I$10:$I$14))/60</f>
        <v>3</v>
      </c>
      <c r="E16" s="58">
        <f>(SUMIF('GP ACI Care planning'!$F$10:$F$14,"Prescribed medical practitioner",'GP ACI Care planning'!$I$10:$I$14))/60</f>
        <v>0</v>
      </c>
      <c r="F16" s="58">
        <f>(SUMIF('GP ACI Care planning'!$F$10:$F$14,"Nurse Practitioner",'GP ACI Care planning'!$I$10:$I$14))/60</f>
        <v>0</v>
      </c>
      <c r="G16" s="68">
        <f>(SUMIF('GP ACI Care planning'!$F$10:$F$14,"Other care team members",'GP ACI Care planning'!$I$10:$I$14))/60</f>
        <v>0</v>
      </c>
    </row>
    <row r="17" spans="2:7" hidden="1" x14ac:dyDescent="0.35">
      <c r="B17" s="56"/>
      <c r="C17" t="s">
        <v>51</v>
      </c>
      <c r="D17" s="58">
        <f>(SUMIF('GP ACI Care planning'!$F$15:$F$16,"GP",'GP ACI Care planning'!$I$15:$I$16))/60</f>
        <v>2.6666666666666665</v>
      </c>
      <c r="E17" s="58">
        <f>(SUMIF('GP ACI Care planning'!$F$15:$F$16,"Prescribed medical practitioner",'GP ACI Care planning'!$I$15:$I$16))/60</f>
        <v>0</v>
      </c>
      <c r="F17" s="58">
        <f>(SUMIF('GP ACI Care planning'!$F$15:$F$16,"Nurse Practitioner",'GP ACI Care planning'!$I$15:$I$16))/60</f>
        <v>1.3333333333333333</v>
      </c>
      <c r="G17" s="68">
        <f>(SUMIF('GP ACI Care planning'!$F$15:$F$16,"Other care team members",'GP ACI Care planning'!$I$15:$I$16))/60</f>
        <v>0</v>
      </c>
    </row>
    <row r="18" spans="2:7" hidden="1" x14ac:dyDescent="0.35">
      <c r="B18" s="56"/>
      <c r="C18" t="s">
        <v>52</v>
      </c>
      <c r="D18" s="58">
        <f>SUM(D16:D17)</f>
        <v>5.6666666666666661</v>
      </c>
      <c r="E18" s="58">
        <f>SUM(E16:E17)</f>
        <v>0</v>
      </c>
      <c r="F18" s="58">
        <f>SUM(F16:F17)</f>
        <v>1.3333333333333333</v>
      </c>
      <c r="G18" s="68">
        <f>SUM(G16:G17)</f>
        <v>0</v>
      </c>
    </row>
    <row r="19" spans="2:7" hidden="1" x14ac:dyDescent="0.35">
      <c r="B19" s="56"/>
      <c r="G19" s="67"/>
    </row>
    <row r="20" spans="2:7" ht="15.5" thickTop="1" thickBot="1" x14ac:dyDescent="0.4">
      <c r="B20" s="56"/>
      <c r="G20" s="67"/>
    </row>
    <row r="21" spans="2:7" ht="34.5" customHeight="1" thickTop="1" thickBot="1" x14ac:dyDescent="0.4">
      <c r="B21" s="57"/>
      <c r="C21" s="53"/>
      <c r="D21" s="69" t="s">
        <v>10</v>
      </c>
      <c r="E21" s="69" t="s">
        <v>44</v>
      </c>
      <c r="F21" s="70" t="s">
        <v>21</v>
      </c>
      <c r="G21" s="71" t="s">
        <v>45</v>
      </c>
    </row>
    <row r="22" spans="2:7" ht="18.75" customHeight="1" thickTop="1" x14ac:dyDescent="0.35">
      <c r="B22" s="117" t="s">
        <v>53</v>
      </c>
      <c r="C22" s="52" t="s">
        <v>50</v>
      </c>
      <c r="D22" s="72">
        <f>D16*'GP ACI Business Planning'!$C$16</f>
        <v>525</v>
      </c>
      <c r="E22" s="72">
        <f>E16*'GP ACI Business Planning'!$C$16</f>
        <v>0</v>
      </c>
      <c r="F22" s="72">
        <f>F16*'GP ACI Business Planning'!$C$16</f>
        <v>0</v>
      </c>
      <c r="G22" s="73">
        <f>G16*'GP ACI Business Planning'!$C$16</f>
        <v>0</v>
      </c>
    </row>
    <row r="23" spans="2:7" ht="18.75" customHeight="1" x14ac:dyDescent="0.35">
      <c r="B23" s="117"/>
      <c r="C23" s="51" t="s">
        <v>51</v>
      </c>
      <c r="D23" s="74">
        <f>D17*'GP ACI Business Planning'!$C$16</f>
        <v>466.66666666666663</v>
      </c>
      <c r="E23" s="74">
        <f>E17*'GP ACI Business Planning'!$C$16</f>
        <v>0</v>
      </c>
      <c r="F23" s="74">
        <f>F17*'GP ACI Business Planning'!$C$16</f>
        <v>233.33333333333331</v>
      </c>
      <c r="G23" s="75">
        <f>G17*'GP ACI Business Planning'!$C$16</f>
        <v>0</v>
      </c>
    </row>
    <row r="24" spans="2:7" ht="18.75" customHeight="1" x14ac:dyDescent="0.35">
      <c r="B24" s="117"/>
      <c r="C24" s="51" t="s">
        <v>52</v>
      </c>
      <c r="D24" s="74">
        <f>D18*'GP ACI Business Planning'!$C$16</f>
        <v>991.66666666666652</v>
      </c>
      <c r="E24" s="74">
        <f>E18*'GP ACI Business Planning'!$C$16</f>
        <v>0</v>
      </c>
      <c r="F24" s="74">
        <f>F18*'GP ACI Business Planning'!$C$16</f>
        <v>233.33333333333331</v>
      </c>
      <c r="G24" s="75">
        <f>G18*'GP ACI Business Planning'!$C$16</f>
        <v>0</v>
      </c>
    </row>
    <row r="25" spans="2:7" ht="18.75" customHeight="1" x14ac:dyDescent="0.35">
      <c r="B25" s="117"/>
      <c r="C25" s="122"/>
      <c r="D25" s="123"/>
      <c r="E25" s="123"/>
      <c r="F25" s="123"/>
      <c r="G25" s="124"/>
    </row>
    <row r="26" spans="2:7" ht="18.75" customHeight="1" thickBot="1" x14ac:dyDescent="0.4">
      <c r="B26" s="118"/>
      <c r="C26" s="54" t="s">
        <v>54</v>
      </c>
      <c r="D26" s="76">
        <f>D24/1840</f>
        <v>0.53894927536231874</v>
      </c>
      <c r="E26" s="76">
        <f>E24/1840</f>
        <v>0</v>
      </c>
      <c r="F26" s="76">
        <f>F24/1840</f>
        <v>0.12681159420289853</v>
      </c>
      <c r="G26" s="77">
        <f>G24/1840</f>
        <v>0</v>
      </c>
    </row>
    <row r="27" spans="2:7" ht="15.5" thickTop="1" thickBot="1" x14ac:dyDescent="0.4"/>
    <row r="28" spans="2:7" ht="34.5" customHeight="1" thickTop="1" thickBot="1" x14ac:dyDescent="0.4">
      <c r="B28" s="57"/>
      <c r="C28" s="53"/>
      <c r="D28" s="69" t="s">
        <v>10</v>
      </c>
      <c r="E28" s="69" t="s">
        <v>44</v>
      </c>
      <c r="F28" s="70" t="s">
        <v>21</v>
      </c>
      <c r="G28" s="71" t="s">
        <v>45</v>
      </c>
    </row>
    <row r="29" spans="2:7" ht="18.75" customHeight="1" thickTop="1" x14ac:dyDescent="0.35">
      <c r="B29" s="117" t="s">
        <v>55</v>
      </c>
      <c r="C29" s="52" t="s">
        <v>50</v>
      </c>
      <c r="D29" s="72">
        <f>(SUMIF('GP ACI Care planning'!$F$10:$F$14,"GP",'GP ACI Care planning'!$J$10:$J$14))*'GP ACI Business Planning'!$C$16</f>
        <v>875</v>
      </c>
      <c r="E29" s="72">
        <f>(SUMIF('GP ACI Care planning'!$F$10:$F$14,"Prescribed medical practitioner",'GP ACI Care planning'!$J$10:$J$14))*'GP ACI Business Planning'!$C$16</f>
        <v>0</v>
      </c>
      <c r="F29" s="72">
        <f>(SUMIF('GP ACI Care planning'!$F$10:$F$14,"Nurse Practitioner",'GP ACI Care planning'!$J$10:$J$14))*'GP ACI Business Planning'!$C$16</f>
        <v>0</v>
      </c>
      <c r="G29" s="73">
        <f>(SUMIF('GP ACI Care planning'!$F$10:$F$14,"Other care team members",'GP ACI Care planning'!$J$10:$J$14))*'GP ACI Business Planning'!$C$16</f>
        <v>0</v>
      </c>
    </row>
    <row r="30" spans="2:7" ht="18.75" customHeight="1" x14ac:dyDescent="0.35">
      <c r="B30" s="117"/>
      <c r="C30" s="51" t="s">
        <v>51</v>
      </c>
      <c r="D30" s="74">
        <f>(SUMIF('GP ACI Care planning'!$F$15:$F$16,"GP",'GP ACI Care planning'!$J$15:$J$16))*'GP ACI Business Planning'!$C$16</f>
        <v>700</v>
      </c>
      <c r="E30" s="74">
        <f>(SUMIF('GP ACI Care planning'!$F$15:$F$16,"Prescribed medical practitioner",'GP ACI Care planning'!$J$15:$J$16))*'GP ACI Business Planning'!$C$16</f>
        <v>0</v>
      </c>
      <c r="F30" s="74">
        <f>(SUMIF('GP ACI Care planning'!$F$15:$F$16,"Nurse Practitioner",'GP ACI Care planning'!$J$15:$J$16))*'GP ACI Business Planning'!$C$16</f>
        <v>700</v>
      </c>
      <c r="G30" s="75">
        <f>(SUMIF('GP ACI Care planning'!$F$15:$F$16,"Other care team members",'GP ACI Care planning'!$J$15:$J$16))*'GP ACI Business Planning'!$C$16</f>
        <v>0</v>
      </c>
    </row>
    <row r="31" spans="2:7" ht="18.75" customHeight="1" thickBot="1" x14ac:dyDescent="0.4">
      <c r="B31" s="118"/>
      <c r="C31" s="54" t="s">
        <v>52</v>
      </c>
      <c r="D31" s="76">
        <f>SUM(D29:D30)</f>
        <v>1575</v>
      </c>
      <c r="E31" s="76">
        <f t="shared" ref="E31:G31" si="0">SUM(E29:E30)</f>
        <v>0</v>
      </c>
      <c r="F31" s="76">
        <f t="shared" si="0"/>
        <v>700</v>
      </c>
      <c r="G31" s="77">
        <f t="shared" si="0"/>
        <v>0</v>
      </c>
    </row>
    <row r="32" spans="2:7" ht="15" thickTop="1" x14ac:dyDescent="0.35"/>
  </sheetData>
  <mergeCells count="6">
    <mergeCell ref="A1:G7"/>
    <mergeCell ref="B22:B26"/>
    <mergeCell ref="B8:G8"/>
    <mergeCell ref="C25:G25"/>
    <mergeCell ref="B9:B12"/>
    <mergeCell ref="B29:B3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38B8F-7570-4510-B6EE-CDFF1711546F}">
  <dimension ref="A1:J36"/>
  <sheetViews>
    <sheetView topLeftCell="A10" workbookViewId="0">
      <selection activeCell="A39" sqref="A39"/>
    </sheetView>
  </sheetViews>
  <sheetFormatPr defaultRowHeight="14.5" x14ac:dyDescent="0.35"/>
  <cols>
    <col min="1" max="1" width="27.90625" bestFit="1" customWidth="1"/>
    <col min="2" max="2" width="50" customWidth="1"/>
    <col min="3" max="3" width="6.81640625" bestFit="1" customWidth="1"/>
    <col min="4" max="4" width="30.90625" bestFit="1" customWidth="1"/>
    <col min="5" max="5" width="19.1796875" bestFit="1" customWidth="1"/>
    <col min="6" max="6" width="26" bestFit="1" customWidth="1"/>
    <col min="7" max="7" width="10.453125" bestFit="1" customWidth="1"/>
    <col min="8" max="8" width="55.36328125" bestFit="1" customWidth="1"/>
    <col min="9" max="9" width="6.36328125" bestFit="1" customWidth="1"/>
    <col min="10" max="10" width="6.26953125" bestFit="1" customWidth="1"/>
  </cols>
  <sheetData>
    <row r="1" spans="1:10" s="129" customFormat="1" x14ac:dyDescent="0.35">
      <c r="A1" s="129" t="s">
        <v>56</v>
      </c>
      <c r="B1" s="129" t="s">
        <v>57</v>
      </c>
      <c r="C1" s="129" t="s">
        <v>10</v>
      </c>
      <c r="D1" s="129" t="s">
        <v>44</v>
      </c>
      <c r="E1" s="129" t="s">
        <v>21</v>
      </c>
      <c r="F1" s="129" t="s">
        <v>45</v>
      </c>
      <c r="G1" s="129" t="s">
        <v>58</v>
      </c>
      <c r="H1" s="129" t="s">
        <v>59</v>
      </c>
      <c r="I1" s="129" t="s">
        <v>60</v>
      </c>
      <c r="J1" s="129" t="s">
        <v>7</v>
      </c>
    </row>
    <row r="2" spans="1:10" x14ac:dyDescent="0.35">
      <c r="A2" t="s">
        <v>61</v>
      </c>
      <c r="B2" t="s">
        <v>9</v>
      </c>
      <c r="C2">
        <v>80.2</v>
      </c>
      <c r="D2">
        <v>64.150000000000006</v>
      </c>
      <c r="G2" t="s">
        <v>10</v>
      </c>
      <c r="H2" t="s">
        <v>62</v>
      </c>
      <c r="I2">
        <v>25</v>
      </c>
      <c r="J2">
        <v>1</v>
      </c>
    </row>
    <row r="3" spans="1:10" x14ac:dyDescent="0.35">
      <c r="A3" t="s">
        <v>61</v>
      </c>
      <c r="B3" t="s">
        <v>63</v>
      </c>
      <c r="C3">
        <v>67.599999999999994</v>
      </c>
      <c r="D3">
        <v>54.1</v>
      </c>
      <c r="G3" t="s">
        <v>10</v>
      </c>
      <c r="H3" t="s">
        <v>62</v>
      </c>
      <c r="I3">
        <v>15</v>
      </c>
      <c r="J3">
        <v>1</v>
      </c>
    </row>
    <row r="4" spans="1:10" x14ac:dyDescent="0.35">
      <c r="A4" t="s">
        <v>61</v>
      </c>
      <c r="B4" t="s">
        <v>64</v>
      </c>
      <c r="C4">
        <v>157.1</v>
      </c>
      <c r="D4">
        <v>125.7</v>
      </c>
      <c r="G4" t="s">
        <v>10</v>
      </c>
      <c r="H4" t="s">
        <v>62</v>
      </c>
      <c r="I4">
        <v>30</v>
      </c>
      <c r="J4">
        <v>1</v>
      </c>
    </row>
    <row r="5" spans="1:10" x14ac:dyDescent="0.35">
      <c r="A5" t="s">
        <v>61</v>
      </c>
      <c r="B5" t="s">
        <v>11</v>
      </c>
      <c r="C5">
        <v>216.8</v>
      </c>
      <c r="D5">
        <v>173.4</v>
      </c>
      <c r="G5" t="s">
        <v>10</v>
      </c>
      <c r="H5" t="s">
        <v>62</v>
      </c>
      <c r="I5">
        <v>45</v>
      </c>
      <c r="J5">
        <v>1</v>
      </c>
    </row>
    <row r="6" spans="1:10" x14ac:dyDescent="0.35">
      <c r="A6" t="s">
        <v>61</v>
      </c>
      <c r="B6" t="s">
        <v>65</v>
      </c>
      <c r="C6">
        <v>306.25</v>
      </c>
      <c r="D6">
        <v>245</v>
      </c>
      <c r="G6" t="s">
        <v>10</v>
      </c>
      <c r="H6" t="s">
        <v>62</v>
      </c>
      <c r="I6">
        <v>60</v>
      </c>
      <c r="J6">
        <v>1</v>
      </c>
    </row>
    <row r="7" spans="1:10" x14ac:dyDescent="0.35">
      <c r="A7" t="s">
        <v>61</v>
      </c>
      <c r="B7" t="s">
        <v>66</v>
      </c>
      <c r="C7">
        <v>80.55</v>
      </c>
      <c r="D7">
        <v>64.5</v>
      </c>
      <c r="G7" t="s">
        <v>10</v>
      </c>
      <c r="H7" t="s">
        <v>62</v>
      </c>
      <c r="I7">
        <v>15</v>
      </c>
      <c r="J7">
        <v>1</v>
      </c>
    </row>
    <row r="8" spans="1:10" x14ac:dyDescent="0.35">
      <c r="A8" t="s">
        <v>61</v>
      </c>
      <c r="B8" t="s">
        <v>67</v>
      </c>
      <c r="C8">
        <v>137.75</v>
      </c>
      <c r="D8">
        <v>110.25</v>
      </c>
      <c r="G8" t="s">
        <v>10</v>
      </c>
      <c r="H8" t="s">
        <v>62</v>
      </c>
      <c r="I8">
        <v>20</v>
      </c>
      <c r="J8">
        <v>1</v>
      </c>
    </row>
    <row r="9" spans="1:10" x14ac:dyDescent="0.35">
      <c r="A9" t="s">
        <v>61</v>
      </c>
      <c r="B9" t="s">
        <v>13</v>
      </c>
      <c r="C9">
        <v>229.65</v>
      </c>
      <c r="D9">
        <v>183.7</v>
      </c>
      <c r="G9" t="s">
        <v>10</v>
      </c>
      <c r="H9" t="s">
        <v>62</v>
      </c>
      <c r="I9">
        <v>40</v>
      </c>
      <c r="J9">
        <v>1</v>
      </c>
    </row>
    <row r="10" spans="1:10" x14ac:dyDescent="0.35">
      <c r="A10" t="s">
        <v>61</v>
      </c>
      <c r="B10" t="s">
        <v>15</v>
      </c>
      <c r="C10">
        <v>121</v>
      </c>
      <c r="D10">
        <v>97</v>
      </c>
      <c r="G10" t="s">
        <v>10</v>
      </c>
      <c r="H10" t="s">
        <v>62</v>
      </c>
      <c r="I10">
        <v>30</v>
      </c>
      <c r="J10">
        <v>1</v>
      </c>
    </row>
    <row r="11" spans="1:10" x14ac:dyDescent="0.35">
      <c r="A11" t="s">
        <v>61</v>
      </c>
      <c r="B11" t="s">
        <v>68</v>
      </c>
      <c r="G11" t="s">
        <v>10</v>
      </c>
      <c r="H11" t="s">
        <v>69</v>
      </c>
      <c r="I11">
        <v>0</v>
      </c>
      <c r="J11">
        <v>1</v>
      </c>
    </row>
    <row r="12" spans="1:10" x14ac:dyDescent="0.35">
      <c r="A12" t="s">
        <v>70</v>
      </c>
      <c r="B12" t="s">
        <v>71</v>
      </c>
      <c r="C12">
        <v>43</v>
      </c>
      <c r="D12">
        <v>16</v>
      </c>
      <c r="G12" t="s">
        <v>10</v>
      </c>
      <c r="H12" t="s">
        <v>72</v>
      </c>
      <c r="I12">
        <v>6</v>
      </c>
      <c r="J12">
        <v>1</v>
      </c>
    </row>
    <row r="13" spans="1:10" x14ac:dyDescent="0.35">
      <c r="A13" t="s">
        <v>70</v>
      </c>
      <c r="B13" t="s">
        <v>73</v>
      </c>
      <c r="C13">
        <v>83</v>
      </c>
      <c r="D13">
        <v>36</v>
      </c>
      <c r="G13" t="s">
        <v>10</v>
      </c>
      <c r="H13" t="s">
        <v>72</v>
      </c>
      <c r="I13">
        <v>20</v>
      </c>
      <c r="J13">
        <v>1</v>
      </c>
    </row>
    <row r="14" spans="1:10" x14ac:dyDescent="0.35">
      <c r="A14" t="s">
        <v>70</v>
      </c>
      <c r="B14" t="s">
        <v>18</v>
      </c>
      <c r="C14">
        <v>122</v>
      </c>
      <c r="D14">
        <v>58</v>
      </c>
      <c r="G14" t="s">
        <v>10</v>
      </c>
      <c r="H14" t="s">
        <v>72</v>
      </c>
      <c r="I14">
        <v>40</v>
      </c>
      <c r="J14">
        <v>1</v>
      </c>
    </row>
    <row r="15" spans="1:10" x14ac:dyDescent="0.35">
      <c r="A15" t="s">
        <v>70</v>
      </c>
      <c r="B15" t="s">
        <v>74</v>
      </c>
      <c r="C15">
        <v>198</v>
      </c>
      <c r="D15">
        <v>88</v>
      </c>
      <c r="G15" t="s">
        <v>10</v>
      </c>
      <c r="H15" t="s">
        <v>72</v>
      </c>
      <c r="I15">
        <v>60</v>
      </c>
      <c r="J15">
        <v>1</v>
      </c>
    </row>
    <row r="16" spans="1:10" x14ac:dyDescent="0.35">
      <c r="A16" t="s">
        <v>70</v>
      </c>
      <c r="B16" t="s">
        <v>75</v>
      </c>
      <c r="C16">
        <v>42.85</v>
      </c>
      <c r="D16">
        <v>21</v>
      </c>
      <c r="G16" t="s">
        <v>10</v>
      </c>
      <c r="H16" t="s">
        <v>76</v>
      </c>
      <c r="I16">
        <v>6</v>
      </c>
      <c r="J16">
        <v>1</v>
      </c>
    </row>
    <row r="17" spans="1:10" x14ac:dyDescent="0.35">
      <c r="A17" t="s">
        <v>70</v>
      </c>
      <c r="B17" t="s">
        <v>77</v>
      </c>
      <c r="C17">
        <v>82.9</v>
      </c>
      <c r="G17" t="s">
        <v>10</v>
      </c>
      <c r="H17" t="s">
        <v>78</v>
      </c>
      <c r="I17">
        <v>20</v>
      </c>
      <c r="J17">
        <v>1</v>
      </c>
    </row>
    <row r="18" spans="1:10" x14ac:dyDescent="0.35">
      <c r="A18" t="s">
        <v>70</v>
      </c>
      <c r="B18" t="s">
        <v>79</v>
      </c>
      <c r="C18">
        <v>122.15</v>
      </c>
      <c r="G18" t="s">
        <v>10</v>
      </c>
      <c r="H18" t="s">
        <v>78</v>
      </c>
      <c r="I18">
        <v>40</v>
      </c>
      <c r="J18">
        <v>1</v>
      </c>
    </row>
    <row r="19" spans="1:10" x14ac:dyDescent="0.35">
      <c r="A19" t="s">
        <v>80</v>
      </c>
      <c r="B19" t="s">
        <v>71</v>
      </c>
      <c r="C19">
        <v>43</v>
      </c>
      <c r="D19">
        <v>16</v>
      </c>
      <c r="G19" t="s">
        <v>10</v>
      </c>
      <c r="H19" t="s">
        <v>81</v>
      </c>
      <c r="I19">
        <v>6</v>
      </c>
      <c r="J19">
        <v>1</v>
      </c>
    </row>
    <row r="20" spans="1:10" x14ac:dyDescent="0.35">
      <c r="A20" t="s">
        <v>80</v>
      </c>
      <c r="B20" t="s">
        <v>73</v>
      </c>
      <c r="C20">
        <v>83</v>
      </c>
      <c r="D20">
        <v>36</v>
      </c>
      <c r="G20" t="s">
        <v>10</v>
      </c>
      <c r="H20" t="s">
        <v>82</v>
      </c>
      <c r="I20">
        <v>20</v>
      </c>
      <c r="J20">
        <v>1</v>
      </c>
    </row>
    <row r="21" spans="1:10" x14ac:dyDescent="0.35">
      <c r="A21" t="s">
        <v>80</v>
      </c>
      <c r="B21" t="s">
        <v>18</v>
      </c>
      <c r="C21">
        <v>122</v>
      </c>
      <c r="D21">
        <v>58</v>
      </c>
      <c r="G21" t="s">
        <v>10</v>
      </c>
      <c r="H21" t="s">
        <v>83</v>
      </c>
      <c r="I21">
        <v>40</v>
      </c>
      <c r="J21">
        <v>1</v>
      </c>
    </row>
    <row r="22" spans="1:10" x14ac:dyDescent="0.35">
      <c r="A22" t="s">
        <v>80</v>
      </c>
      <c r="B22" t="s">
        <v>74</v>
      </c>
      <c r="C22">
        <v>198</v>
      </c>
      <c r="D22">
        <v>88</v>
      </c>
      <c r="G22" t="s">
        <v>10</v>
      </c>
      <c r="H22" t="s">
        <v>84</v>
      </c>
      <c r="I22">
        <v>60</v>
      </c>
      <c r="J22">
        <v>1</v>
      </c>
    </row>
    <row r="23" spans="1:10" x14ac:dyDescent="0.35">
      <c r="A23" t="s">
        <v>85</v>
      </c>
      <c r="B23" t="s">
        <v>86</v>
      </c>
      <c r="F23">
        <v>14</v>
      </c>
      <c r="G23" t="s">
        <v>87</v>
      </c>
      <c r="H23" t="s">
        <v>88</v>
      </c>
      <c r="I23">
        <v>10</v>
      </c>
      <c r="J23">
        <v>1</v>
      </c>
    </row>
    <row r="24" spans="1:10" x14ac:dyDescent="0.35">
      <c r="A24" t="s">
        <v>85</v>
      </c>
      <c r="B24" t="s">
        <v>89</v>
      </c>
      <c r="E24">
        <v>27</v>
      </c>
      <c r="F24">
        <v>27</v>
      </c>
      <c r="G24" t="s">
        <v>87</v>
      </c>
      <c r="H24" t="s">
        <v>88</v>
      </c>
      <c r="I24">
        <v>10</v>
      </c>
      <c r="J24">
        <v>1</v>
      </c>
    </row>
    <row r="25" spans="1:10" x14ac:dyDescent="0.35">
      <c r="A25" t="s">
        <v>85</v>
      </c>
      <c r="B25" t="s">
        <v>90</v>
      </c>
      <c r="E25">
        <v>31</v>
      </c>
      <c r="G25" t="s">
        <v>87</v>
      </c>
      <c r="H25" t="s">
        <v>91</v>
      </c>
      <c r="I25">
        <v>10</v>
      </c>
      <c r="J25">
        <v>1</v>
      </c>
    </row>
    <row r="26" spans="1:10" x14ac:dyDescent="0.35">
      <c r="A26" t="s">
        <v>85</v>
      </c>
      <c r="B26" t="s">
        <v>20</v>
      </c>
      <c r="E26">
        <v>59</v>
      </c>
      <c r="G26" t="s">
        <v>87</v>
      </c>
      <c r="H26" t="s">
        <v>91</v>
      </c>
      <c r="I26">
        <v>20</v>
      </c>
      <c r="J26">
        <v>1</v>
      </c>
    </row>
    <row r="27" spans="1:10" x14ac:dyDescent="0.35">
      <c r="A27" t="s">
        <v>85</v>
      </c>
      <c r="B27" t="s">
        <v>92</v>
      </c>
      <c r="E27">
        <v>87</v>
      </c>
      <c r="G27" t="s">
        <v>87</v>
      </c>
      <c r="H27" t="s">
        <v>91</v>
      </c>
      <c r="I27">
        <v>40</v>
      </c>
      <c r="J27">
        <v>1</v>
      </c>
    </row>
    <row r="33" spans="1:1" x14ac:dyDescent="0.35">
      <c r="A33" s="130" t="s">
        <v>10</v>
      </c>
    </row>
    <row r="34" spans="1:1" x14ac:dyDescent="0.35">
      <c r="A34" s="130" t="s">
        <v>44</v>
      </c>
    </row>
    <row r="35" spans="1:1" x14ac:dyDescent="0.35">
      <c r="A35" s="130" t="s">
        <v>21</v>
      </c>
    </row>
    <row r="36" spans="1:1" x14ac:dyDescent="0.35">
      <c r="A36" s="130" t="s">
        <v>45</v>
      </c>
    </row>
  </sheetData>
  <autoFilter ref="A1:I27" xr:uid="{0FE38B8F-7570-4510-B6EE-CDFF1711546F}"/>
  <phoneticPr fontId="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8DF1F-0239-4FAF-87DA-1793B6C26252}">
  <dimension ref="A1"/>
  <sheetViews>
    <sheetView workbookViewId="0">
      <selection activeCell="O21" sqref="O21"/>
    </sheetView>
  </sheetViews>
  <sheetFormatPr defaultRowHeight="14.5" x14ac:dyDescent="0.3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798A3-D538-4E2C-A9C6-0C825FD0A470}">
  <dimension ref="B3:B21"/>
  <sheetViews>
    <sheetView workbookViewId="0">
      <selection activeCell="B16" sqref="B16"/>
    </sheetView>
  </sheetViews>
  <sheetFormatPr defaultRowHeight="14.5" x14ac:dyDescent="0.35"/>
  <cols>
    <col min="2" max="2" width="235.54296875" bestFit="1" customWidth="1"/>
  </cols>
  <sheetData>
    <row r="3" spans="2:2" x14ac:dyDescent="0.35">
      <c r="B3" t="s">
        <v>93</v>
      </c>
    </row>
    <row r="4" spans="2:2" x14ac:dyDescent="0.35">
      <c r="B4" s="1" t="s">
        <v>94</v>
      </c>
    </row>
    <row r="5" spans="2:2" x14ac:dyDescent="0.35">
      <c r="B5" s="1" t="s">
        <v>95</v>
      </c>
    </row>
    <row r="6" spans="2:2" x14ac:dyDescent="0.35">
      <c r="B6" s="1" t="s">
        <v>96</v>
      </c>
    </row>
    <row r="7" spans="2:2" x14ac:dyDescent="0.35">
      <c r="B7" s="1" t="s">
        <v>97</v>
      </c>
    </row>
    <row r="8" spans="2:2" x14ac:dyDescent="0.35">
      <c r="B8" t="s">
        <v>98</v>
      </c>
    </row>
    <row r="9" spans="2:2" x14ac:dyDescent="0.35">
      <c r="B9" t="s">
        <v>99</v>
      </c>
    </row>
    <row r="10" spans="2:2" x14ac:dyDescent="0.35">
      <c r="B10" t="s">
        <v>100</v>
      </c>
    </row>
    <row r="11" spans="2:2" x14ac:dyDescent="0.35">
      <c r="B11" t="s">
        <v>101</v>
      </c>
    </row>
    <row r="12" spans="2:2" x14ac:dyDescent="0.35">
      <c r="B12" t="s">
        <v>102</v>
      </c>
    </row>
    <row r="13" spans="2:2" x14ac:dyDescent="0.35">
      <c r="B13" t="s">
        <v>103</v>
      </c>
    </row>
    <row r="14" spans="2:2" x14ac:dyDescent="0.35">
      <c r="B14" t="s">
        <v>104</v>
      </c>
    </row>
    <row r="15" spans="2:2" x14ac:dyDescent="0.35">
      <c r="B15" t="s">
        <v>105</v>
      </c>
    </row>
    <row r="21" spans="2:2" x14ac:dyDescent="0.35">
      <c r="B21" t="s">
        <v>106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Spreadsheet" ma:contentTypeID="0x010100A856206867740442A81791DB3DFA9B5300B38CAE55AAA2914A82DE2D8A471E92C5" ma:contentTypeVersion="106" ma:contentTypeDescription="" ma:contentTypeScope="" ma:versionID="e3032633295250237518f68a254c5cf0">
  <xsd:schema xmlns:xsd="http://www.w3.org/2001/XMLSchema" xmlns:xs="http://www.w3.org/2001/XMLSchema" xmlns:p="http://schemas.microsoft.com/office/2006/metadata/properties" xmlns:ns2="b1af298b-88ff-41e9-ad7d-bcd504260374" xmlns:ns3="ed4dd261-3fbf-4c18-be23-b33c94f823a8" targetNamespace="http://schemas.microsoft.com/office/2006/metadata/properties" ma:root="true" ma:fieldsID="1b2db4c5d7b5164d816fb5631349de2b" ns2:_="" ns3:_="">
    <xsd:import namespace="b1af298b-88ff-41e9-ad7d-bcd504260374"/>
    <xsd:import namespace="ed4dd261-3fbf-4c18-be23-b33c94f823a8"/>
    <xsd:element name="properties">
      <xsd:complexType>
        <xsd:sequence>
          <xsd:element name="documentManagement">
            <xsd:complexType>
              <xsd:all>
                <xsd:element ref="ns2:_dlc_DocId" minOccurs="0"/>
                <xsd:element ref="ns2:_dlc_DocIdUrl" minOccurs="0"/>
                <xsd:element ref="ns2:_dlc_DocIdPersistId"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af298b-88ff-41e9-ad7d-bcd50426037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2" nillable="true" ma:displayName="Taxonomy Catch All Column" ma:hidden="true" ma:list="{a4f3fb89-d2a1-4472-b5cb-94b0d552a92e}" ma:internalName="TaxCatchAll" ma:showField="CatchAllData" ma:web="b1af298b-88ff-41e9-ad7d-bcd50426037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d4dd261-3fbf-4c18-be23-b33c94f823a8" elementFormDefault="qualified">
    <xsd:import namespace="http://schemas.microsoft.com/office/2006/documentManagement/types"/>
    <xsd:import namespace="http://schemas.microsoft.com/office/infopath/2007/PartnerControls"/>
    <xsd:element name="lcf76f155ced4ddcb4097134ff3c332f" ma:index="11"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lcf76f155ced4ddcb4097134ff3c332f xmlns="ed4dd261-3fbf-4c18-be23-b33c94f823a8" xsi:nil="true"/>
    <TaxCatchAll xmlns="b1af298b-88ff-41e9-ad7d-bcd504260374" xsi:nil="true"/>
    <_dlc_DocId xmlns="b1af298b-88ff-41e9-ad7d-bcd504260374">W6VFZCSEVN3X-192653053-7572</_dlc_DocId>
    <_dlc_DocIdUrl xmlns="b1af298b-88ff-41e9-ad7d-bcd504260374">
      <Url>https://murrayprimaryhealthnet.sharepoint.com/sites/murraydocs/_layouts/15/DocIdRedir.aspx?ID=W6VFZCSEVN3X-192653053-7572</Url>
      <Description>W6VFZCSEVN3X-192653053-7572</Description>
    </_dlc_DocIdUrl>
  </documentManagement>
</p:properties>
</file>

<file path=customXml/itemProps1.xml><?xml version="1.0" encoding="utf-8"?>
<ds:datastoreItem xmlns:ds="http://schemas.openxmlformats.org/officeDocument/2006/customXml" ds:itemID="{1B14C82D-E8AD-4E36-B191-CC4F83A3B4F2}">
  <ds:schemaRefs>
    <ds:schemaRef ds:uri="http://schemas.microsoft.com/sharepoint/v3/contenttype/forms"/>
  </ds:schemaRefs>
</ds:datastoreItem>
</file>

<file path=customXml/itemProps2.xml><?xml version="1.0" encoding="utf-8"?>
<ds:datastoreItem xmlns:ds="http://schemas.openxmlformats.org/officeDocument/2006/customXml" ds:itemID="{D36C1F44-F7ED-46BA-9A3F-97B875A326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af298b-88ff-41e9-ad7d-bcd504260374"/>
    <ds:schemaRef ds:uri="ed4dd261-3fbf-4c18-be23-b33c94f823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2796EC-80D9-4170-9360-3929E01265B5}">
  <ds:schemaRefs>
    <ds:schemaRef ds:uri="http://schemas.microsoft.com/office/2006/metadata/customXsn"/>
  </ds:schemaRefs>
</ds:datastoreItem>
</file>

<file path=customXml/itemProps4.xml><?xml version="1.0" encoding="utf-8"?>
<ds:datastoreItem xmlns:ds="http://schemas.openxmlformats.org/officeDocument/2006/customXml" ds:itemID="{FD5D9849-0023-4678-9B5F-38085D1DE145}">
  <ds:schemaRefs>
    <ds:schemaRef ds:uri="http://schemas.microsoft.com/sharepoint/events"/>
  </ds:schemaRefs>
</ds:datastoreItem>
</file>

<file path=customXml/itemProps5.xml><?xml version="1.0" encoding="utf-8"?>
<ds:datastoreItem xmlns:ds="http://schemas.openxmlformats.org/officeDocument/2006/customXml" ds:itemID="{72931604-009A-488F-BA8F-1C4D9A53F392}">
  <ds:schemaRefs>
    <ds:schemaRef ds:uri="http://purl.org/dc/terms/"/>
    <ds:schemaRef ds:uri="http://purl.org/dc/elements/1.1/"/>
    <ds:schemaRef ds:uri="http://purl.org/dc/dcmitype/"/>
    <ds:schemaRef ds:uri="http://schemas.microsoft.com/office/2006/documentManagement/types"/>
    <ds:schemaRef ds:uri="b1af298b-88ff-41e9-ad7d-bcd504260374"/>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ed4dd261-3fbf-4c18-be23-b33c94f823a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GP ACI Care planning</vt:lpstr>
      <vt:lpstr>GP ACI Business Planning</vt:lpstr>
      <vt:lpstr>Resource Planning</vt:lpstr>
      <vt:lpstr>MBS Item lookups</vt:lpstr>
      <vt:lpstr>Disclaimer</vt:lpstr>
      <vt:lpstr>Original steps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McMorn</dc:creator>
  <cp:keywords/>
  <dc:description/>
  <cp:lastModifiedBy>Jackie Grant</cp:lastModifiedBy>
  <cp:revision/>
  <dcterms:created xsi:type="dcterms:W3CDTF">2024-10-01T03:16:40Z</dcterms:created>
  <dcterms:modified xsi:type="dcterms:W3CDTF">2025-05-05T05:55:37Z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0x010100A856206867740442A81791DB3DFA9B5300B38CAE55AAA2914A82DE2D8A471E92C5</vt:lpwstr>
  </property>
  <property fmtid="{D5CDD505-2E9C-101B-9397-08002B2CF9AE}" pid="3" name="MediaServiceImageTags">
    <vt:lpwstr/>
  </property>
  <property fmtid="{D5CDD505-2E9C-101B-9397-08002B2CF9AE}" pid="4" name="_dlc_DocIdItemGuid">
    <vt:lpwstr>7f9bcfd2-a398-4734-a169-b0b71f18091c</vt:lpwstr>
  </property>
  <property fmtid="{D5CDD505-2E9C-101B-9397-08002B2CF9AE}" pid="5" name="MSIP_Label_49286e5d-3659-4876-8ca5-9c895d75925e_Enabled">
    <vt:lpwstr>true</vt:lpwstr>
  </property>
  <property fmtid="{D5CDD505-2E9C-101B-9397-08002B2CF9AE}" pid="6" name="MSIP_Label_49286e5d-3659-4876-8ca5-9c895d75925e_SetDate">
    <vt:lpwstr>2025-04-30T02:25:49Z</vt:lpwstr>
  </property>
  <property fmtid="{D5CDD505-2E9C-101B-9397-08002B2CF9AE}" pid="7" name="MSIP_Label_49286e5d-3659-4876-8ca5-9c895d75925e_Method">
    <vt:lpwstr>Standard</vt:lpwstr>
  </property>
  <property fmtid="{D5CDD505-2E9C-101B-9397-08002B2CF9AE}" pid="8" name="MSIP_Label_49286e5d-3659-4876-8ca5-9c895d75925e_Name">
    <vt:lpwstr>Protected</vt:lpwstr>
  </property>
  <property fmtid="{D5CDD505-2E9C-101B-9397-08002B2CF9AE}" pid="9" name="MSIP_Label_49286e5d-3659-4876-8ca5-9c895d75925e_SiteId">
    <vt:lpwstr>7f4e9af6-d2a8-459f-91a6-b45d829cd58a</vt:lpwstr>
  </property>
  <property fmtid="{D5CDD505-2E9C-101B-9397-08002B2CF9AE}" pid="10" name="MSIP_Label_49286e5d-3659-4876-8ca5-9c895d75925e_ActionId">
    <vt:lpwstr>541d5597-97e4-4d4a-9c56-103efa3897b8</vt:lpwstr>
  </property>
  <property fmtid="{D5CDD505-2E9C-101B-9397-08002B2CF9AE}" pid="11" name="MSIP_Label_49286e5d-3659-4876-8ca5-9c895d75925e_ContentBits">
    <vt:lpwstr>0</vt:lpwstr>
  </property>
  <property fmtid="{D5CDD505-2E9C-101B-9397-08002B2CF9AE}" pid="12" name="MSIP_Label_49286e5d-3659-4876-8ca5-9c895d75925e_Tag">
    <vt:lpwstr>10, 3, 0, 2</vt:lpwstr>
  </property>
</Properties>
</file>